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lfordparishcouncil/Documents/Holford Parish Council/03 Agendas &amp; Minutes/2024/01/"/>
    </mc:Choice>
  </mc:AlternateContent>
  <xr:revisionPtr revIDLastSave="0" documentId="13_ncr:1_{EBAEDDD9-E79D-9647-ACA4-BAD37E626BB1}" xr6:coauthVersionLast="47" xr6:coauthVersionMax="47" xr10:uidLastSave="{00000000-0000-0000-0000-000000000000}"/>
  <bookViews>
    <workbookView xWindow="0" yWindow="500" windowWidth="28800" windowHeight="16080" activeTab="1" xr2:uid="{1F14C032-989E-48BE-B0B5-D701DB09493D}"/>
  </bookViews>
  <sheets>
    <sheet name="Current position" sheetId="1" r:id="rId1"/>
    <sheet name="2024-2025 " sheetId="2" r:id="rId2"/>
  </sheets>
  <definedNames>
    <definedName name="_xlnm.Print_Area" localSheetId="0">'Current position'!$A$1:$J$29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2" l="1"/>
  <c r="B40" i="2"/>
  <c r="E21" i="2"/>
  <c r="E18" i="2"/>
  <c r="E16" i="2"/>
  <c r="E15" i="2"/>
  <c r="E13" i="2"/>
  <c r="E12" i="2"/>
  <c r="E8" i="2"/>
  <c r="E4" i="2"/>
  <c r="E5" i="2"/>
  <c r="E6" i="2"/>
  <c r="E3" i="2"/>
  <c r="B26" i="2"/>
  <c r="B15" i="2" l="1"/>
  <c r="D18" i="2" s="1"/>
  <c r="D29" i="2" s="1"/>
  <c r="B9" i="2"/>
  <c r="B23" i="2"/>
  <c r="I18" i="1"/>
  <c r="B29" i="2" l="1"/>
  <c r="B18" i="2"/>
  <c r="B21" i="2" s="1"/>
  <c r="I19" i="1"/>
  <c r="B26" i="1"/>
  <c r="B30" i="2" l="1"/>
  <c r="B31" i="2" s="1"/>
  <c r="D30" i="2"/>
  <c r="D31" i="2" s="1"/>
  <c r="F18" i="1"/>
  <c r="F4" i="1"/>
  <c r="F5" i="1"/>
  <c r="F6" i="1"/>
  <c r="F7" i="1"/>
  <c r="F8" i="1"/>
  <c r="F9" i="1"/>
  <c r="F10" i="1"/>
  <c r="F11" i="1"/>
  <c r="F12" i="1"/>
  <c r="F13" i="1"/>
  <c r="F14" i="1"/>
  <c r="F15" i="1"/>
  <c r="F3" i="1"/>
  <c r="G4" i="1"/>
  <c r="G5" i="1"/>
  <c r="G6" i="1"/>
  <c r="G7" i="1"/>
  <c r="G8" i="1"/>
  <c r="G9" i="1"/>
  <c r="G10" i="1"/>
  <c r="G11" i="1"/>
  <c r="G12" i="1"/>
  <c r="G13" i="1"/>
  <c r="G14" i="1"/>
  <c r="G15" i="1"/>
  <c r="G3" i="1"/>
  <c r="C19" i="1"/>
  <c r="E19" i="1"/>
  <c r="B19" i="1"/>
  <c r="G23" i="1"/>
  <c r="G25" i="1"/>
  <c r="D4" i="1"/>
  <c r="D5" i="1"/>
  <c r="D6" i="1"/>
  <c r="D7" i="1"/>
  <c r="D8" i="1"/>
  <c r="D9" i="1"/>
  <c r="D10" i="1"/>
  <c r="D11" i="1"/>
  <c r="D12" i="1"/>
  <c r="D13" i="1"/>
  <c r="D14" i="1"/>
  <c r="D15" i="1"/>
  <c r="D18" i="1"/>
  <c r="D20" i="1"/>
  <c r="G20" i="1" s="1"/>
  <c r="D21" i="1"/>
  <c r="G21" i="1" s="1"/>
  <c r="D22" i="1"/>
  <c r="G24" i="1"/>
  <c r="D3" i="1"/>
  <c r="B27" i="1" l="1"/>
  <c r="B28" i="1" s="1"/>
  <c r="B27" i="2"/>
  <c r="B33" i="2" s="1"/>
  <c r="G18" i="1"/>
  <c r="G19" i="1" s="1"/>
  <c r="F19" i="1"/>
  <c r="D19" i="1"/>
  <c r="G22" i="1"/>
  <c r="B35" i="2" l="1"/>
  <c r="D33" i="2"/>
  <c r="D35" i="2" s="1"/>
</calcChain>
</file>

<file path=xl/sharedStrings.xml><?xml version="1.0" encoding="utf-8"?>
<sst xmlns="http://schemas.openxmlformats.org/spreadsheetml/2006/main" count="98" uniqueCount="73">
  <si>
    <t>Description</t>
  </si>
  <si>
    <t>Actual</t>
  </si>
  <si>
    <t>Difference</t>
  </si>
  <si>
    <t>Staff Costs - salary</t>
  </si>
  <si>
    <t>Budget</t>
  </si>
  <si>
    <t>Notes</t>
  </si>
  <si>
    <t>Staff costs - consumables</t>
  </si>
  <si>
    <t>Meeting Venue</t>
  </si>
  <si>
    <t>Insurance</t>
  </si>
  <si>
    <t>Subscriptions SAL and SLCC</t>
  </si>
  <si>
    <t>Website &amp; IT</t>
  </si>
  <si>
    <t>12.36 monthly until March for Microsoft.  But running out of space on Netwise</t>
  </si>
  <si>
    <t>Maintenace</t>
  </si>
  <si>
    <t>Contingeny</t>
  </si>
  <si>
    <t>HDVH Public works loan</t>
  </si>
  <si>
    <t>Training</t>
  </si>
  <si>
    <t>Defib Pads</t>
  </si>
  <si>
    <t>Requirement for new battery was not budgeted.</t>
  </si>
  <si>
    <t>Bank Fees</t>
  </si>
  <si>
    <t>SID installation in excess of grant</t>
  </si>
  <si>
    <t>Grant for SIDs</t>
  </si>
  <si>
    <t>2 x Sids (1270). Data collection (241), posts (780) all ex VAT</t>
  </si>
  <si>
    <t>Grand Total</t>
  </si>
  <si>
    <t>Lengthsman grant</t>
  </si>
  <si>
    <t>FILCA training by clerk is in budget - not started yet</t>
  </si>
  <si>
    <t>Still to pay</t>
  </si>
  <si>
    <t>Holford Budget as at November 2023</t>
  </si>
  <si>
    <t>Total</t>
  </si>
  <si>
    <t>Note: Total column and whats remaining should equal budget column - correct</t>
  </si>
  <si>
    <t>3 meetings at £9.00</t>
  </si>
  <si>
    <t>annual review due in Nov. 5 payments remaining</t>
  </si>
  <si>
    <t>Proposed 2024 Budget</t>
  </si>
  <si>
    <t>Comments</t>
  </si>
  <si>
    <t>Assuming councillor training @25 per session</t>
  </si>
  <si>
    <t>Note defib is out of warranty in 2024</t>
  </si>
  <si>
    <t>assume £6 per month</t>
  </si>
  <si>
    <t xml:space="preserve">Bank Balance </t>
  </si>
  <si>
    <t>Less Grant</t>
  </si>
  <si>
    <t>Sub total</t>
  </si>
  <si>
    <t>Less still to pay</t>
  </si>
  <si>
    <t>Bal remaining</t>
  </si>
  <si>
    <t>Next pay scale is extra 0.21p per hour</t>
  </si>
  <si>
    <t>Election Reserves</t>
  </si>
  <si>
    <t>Reserves</t>
  </si>
  <si>
    <t>Extra Maintenance costs</t>
  </si>
  <si>
    <t>Proposed budget 2024/2025</t>
  </si>
  <si>
    <t>Home working Allowance</t>
  </si>
  <si>
    <t>Included in general reserves</t>
  </si>
  <si>
    <t>Y</t>
  </si>
  <si>
    <t>N</t>
  </si>
  <si>
    <t>Maintenance</t>
  </si>
  <si>
    <t>Earmarked reserves</t>
  </si>
  <si>
    <t xml:space="preserve">Election costs </t>
  </si>
  <si>
    <t>Total expected expenditure</t>
  </si>
  <si>
    <t>Internal Auditor</t>
  </si>
  <si>
    <t xml:space="preserve">Total  </t>
  </si>
  <si>
    <t>Bank Balance</t>
  </si>
  <si>
    <t>Less earmarked grant (SIDS)</t>
  </si>
  <si>
    <t>Projected end of year balancce</t>
  </si>
  <si>
    <t>Reserves required</t>
  </si>
  <si>
    <t>2024/25 Expenditure</t>
  </si>
  <si>
    <t>Less expenditure to come</t>
  </si>
  <si>
    <t>Total Funds required</t>
  </si>
  <si>
    <t>Minus expected bank balance</t>
  </si>
  <si>
    <t>Precept Required</t>
  </si>
  <si>
    <t>Lease defib</t>
  </si>
  <si>
    <t>Microsoft</t>
  </si>
  <si>
    <t>Website</t>
  </si>
  <si>
    <t>50% reserves</t>
  </si>
  <si>
    <t>Clerk advicce</t>
  </si>
  <si>
    <t>100% reserves</t>
  </si>
  <si>
    <t>Agreed precept</t>
  </si>
  <si>
    <t>Final Total precept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</si>
</sst>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£&quot;* #,##0.00_);_(&quot;£&quot;* \(#,##0.00\);_(&quot;£&quot;* &quot;-&quot;??_);_(@_)"/>
    <numFmt numFmtId="16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sa Offc Serif Pro"/>
    </font>
    <font>
      <b/>
      <sz val="14"/>
      <color theme="1"/>
      <name val="Tisa Offc Serif Pro"/>
    </font>
    <font>
      <sz val="14"/>
      <color rgb="FFFF0000"/>
      <name val="Tisa Offc Serif Pro"/>
    </font>
    <font>
      <b/>
      <sz val="14"/>
      <color rgb="FFFF0000"/>
      <name val="Tisa Offc Serif Pro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4" borderId="0" xfId="0" applyFont="1" applyFill="1"/>
    <xf numFmtId="164" fontId="2" fillId="4" borderId="0" xfId="1" applyFont="1" applyFill="1"/>
    <xf numFmtId="164" fontId="2" fillId="0" borderId="0" xfId="1" applyFont="1"/>
    <xf numFmtId="0" fontId="2" fillId="0" borderId="0" xfId="0" applyFont="1"/>
    <xf numFmtId="0" fontId="3" fillId="2" borderId="1" xfId="0" applyFont="1" applyFill="1" applyBorder="1"/>
    <xf numFmtId="164" fontId="3" fillId="2" borderId="1" xfId="1" applyFont="1" applyFill="1" applyBorder="1"/>
    <xf numFmtId="164" fontId="3" fillId="2" borderId="1" xfId="1" applyFont="1" applyFill="1" applyBorder="1" applyAlignment="1">
      <alignment wrapText="1"/>
    </xf>
    <xf numFmtId="164" fontId="3" fillId="2" borderId="0" xfId="1" applyFont="1" applyFill="1" applyBorder="1"/>
    <xf numFmtId="164" fontId="2" fillId="0" borderId="0" xfId="1" applyFont="1" applyFill="1"/>
    <xf numFmtId="164" fontId="4" fillId="0" borderId="0" xfId="1" applyFont="1"/>
    <xf numFmtId="0" fontId="2" fillId="0" borderId="0" xfId="0" applyFont="1" applyAlignment="1">
      <alignment wrapText="1"/>
    </xf>
    <xf numFmtId="0" fontId="3" fillId="3" borderId="1" xfId="0" applyFont="1" applyFill="1" applyBorder="1"/>
    <xf numFmtId="164" fontId="3" fillId="3" borderId="1" xfId="1" applyFont="1" applyFill="1" applyBorder="1"/>
    <xf numFmtId="164" fontId="3" fillId="0" borderId="1" xfId="1" applyFont="1" applyBorder="1"/>
    <xf numFmtId="164" fontId="2" fillId="0" borderId="0" xfId="0" applyNumberFormat="1" applyFont="1"/>
    <xf numFmtId="0" fontId="3" fillId="0" borderId="0" xfId="0" applyFont="1"/>
    <xf numFmtId="164" fontId="3" fillId="0" borderId="2" xfId="1" applyFont="1" applyBorder="1"/>
    <xf numFmtId="164" fontId="3" fillId="0" borderId="0" xfId="1" applyFont="1" applyBorder="1"/>
    <xf numFmtId="0" fontId="3" fillId="0" borderId="1" xfId="0" applyFont="1" applyBorder="1"/>
    <xf numFmtId="164" fontId="2" fillId="5" borderId="0" xfId="1" applyFont="1" applyFill="1"/>
    <xf numFmtId="0" fontId="3" fillId="0" borderId="0" xfId="0" applyFont="1" applyAlignment="1">
      <alignment horizontal="center" wrapText="1"/>
    </xf>
    <xf numFmtId="0" fontId="3" fillId="6" borderId="1" xfId="0" applyFont="1" applyFill="1" applyBorder="1"/>
    <xf numFmtId="164" fontId="3" fillId="6" borderId="1" xfId="1" applyFont="1" applyFill="1" applyBorder="1"/>
    <xf numFmtId="44" fontId="2" fillId="5" borderId="0" xfId="0" applyNumberFormat="1" applyFont="1" applyFill="1"/>
    <xf numFmtId="0" fontId="3" fillId="7" borderId="1" xfId="0" applyFont="1" applyFill="1" applyBorder="1"/>
    <xf numFmtId="164" fontId="3" fillId="7" borderId="1" xfId="1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44" fontId="2" fillId="0" borderId="0" xfId="0" applyNumberFormat="1" applyFont="1"/>
    <xf numFmtId="164" fontId="3" fillId="0" borderId="0" xfId="0" applyNumberFormat="1" applyFont="1"/>
    <xf numFmtId="164" fontId="3" fillId="0" borderId="1" xfId="0" applyNumberFormat="1" applyFont="1" applyBorder="1"/>
    <xf numFmtId="44" fontId="3" fillId="8" borderId="3" xfId="0" applyNumberFormat="1" applyFont="1" applyFill="1" applyBorder="1"/>
    <xf numFmtId="44" fontId="5" fillId="0" borderId="0" xfId="0" applyNumberFormat="1" applyFont="1"/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831B5-012F-4811-AD66-55189D634416}">
  <sheetPr>
    <pageSetUpPr fitToPage="1"/>
  </sheetPr>
  <dimension ref="A1:J29"/>
  <sheetViews>
    <sheetView topLeftCell="A5" workbookViewId="0">
      <selection activeCell="A30" sqref="A30:XFD32"/>
    </sheetView>
  </sheetViews>
  <sheetFormatPr baseColWidth="10" defaultColWidth="19.5" defaultRowHeight="22" x14ac:dyDescent="0.3"/>
  <cols>
    <col min="1" max="1" width="38.6640625" style="4" customWidth="1"/>
    <col min="2" max="7" width="19.5" style="3"/>
    <col min="8" max="8" width="19.5" style="4"/>
    <col min="9" max="9" width="19.5" style="3"/>
    <col min="10" max="16384" width="19.5" style="4"/>
  </cols>
  <sheetData>
    <row r="1" spans="1:10" x14ac:dyDescent="0.3">
      <c r="A1" s="1" t="s">
        <v>26</v>
      </c>
      <c r="B1" s="2"/>
      <c r="C1" s="2"/>
    </row>
    <row r="2" spans="1:10" ht="33" customHeight="1" thickBot="1" x14ac:dyDescent="0.35">
      <c r="A2" s="5" t="s">
        <v>0</v>
      </c>
      <c r="B2" s="6" t="s">
        <v>4</v>
      </c>
      <c r="C2" s="6" t="s">
        <v>1</v>
      </c>
      <c r="D2" s="6" t="s">
        <v>2</v>
      </c>
      <c r="E2" s="7" t="s">
        <v>25</v>
      </c>
      <c r="F2" s="7" t="s">
        <v>27</v>
      </c>
      <c r="G2" s="6" t="s">
        <v>40</v>
      </c>
      <c r="H2" s="6" t="s">
        <v>5</v>
      </c>
      <c r="I2" s="8" t="s">
        <v>31</v>
      </c>
      <c r="J2" s="8" t="s">
        <v>32</v>
      </c>
    </row>
    <row r="3" spans="1:10" x14ac:dyDescent="0.3">
      <c r="A3" s="4" t="s">
        <v>3</v>
      </c>
      <c r="B3" s="3">
        <v>3326</v>
      </c>
      <c r="C3" s="3">
        <v>2408.2199999999998</v>
      </c>
      <c r="D3" s="3">
        <f>SUM(B3-C3)</f>
        <v>917.7800000000002</v>
      </c>
      <c r="E3" s="3">
        <v>820.95</v>
      </c>
      <c r="F3" s="3">
        <f>SUM(C3+E3)</f>
        <v>3229.17</v>
      </c>
      <c r="G3" s="3">
        <f>SUM(B3-C3-E3)</f>
        <v>96.830000000000155</v>
      </c>
      <c r="H3" s="4" t="s">
        <v>30</v>
      </c>
      <c r="I3" s="9">
        <v>3599</v>
      </c>
      <c r="J3" s="4" t="s">
        <v>41</v>
      </c>
    </row>
    <row r="4" spans="1:10" x14ac:dyDescent="0.3">
      <c r="A4" s="4" t="s">
        <v>6</v>
      </c>
      <c r="B4" s="3">
        <v>60</v>
      </c>
      <c r="C4" s="3">
        <v>30.9</v>
      </c>
      <c r="D4" s="3">
        <f t="shared" ref="D4:D22" si="0">SUM(B4-C4)</f>
        <v>29.1</v>
      </c>
      <c r="E4" s="3">
        <v>26</v>
      </c>
      <c r="F4" s="3">
        <f t="shared" ref="F4:F18" si="1">SUM(C4+E4)</f>
        <v>56.9</v>
      </c>
      <c r="G4" s="3">
        <f t="shared" ref="G4:G15" si="2">SUM(B4-C4-E4)</f>
        <v>3.1000000000000014</v>
      </c>
      <c r="I4" s="9">
        <v>80</v>
      </c>
    </row>
    <row r="5" spans="1:10" x14ac:dyDescent="0.3">
      <c r="A5" s="4" t="s">
        <v>7</v>
      </c>
      <c r="B5" s="3">
        <v>100</v>
      </c>
      <c r="C5" s="3">
        <v>48.75</v>
      </c>
      <c r="D5" s="3">
        <f t="shared" si="0"/>
        <v>51.25</v>
      </c>
      <c r="E5" s="3">
        <v>27</v>
      </c>
      <c r="F5" s="3">
        <f t="shared" si="1"/>
        <v>75.75</v>
      </c>
      <c r="G5" s="3">
        <f t="shared" si="2"/>
        <v>24.25</v>
      </c>
      <c r="H5" s="4" t="s">
        <v>29</v>
      </c>
      <c r="I5" s="9">
        <v>100</v>
      </c>
    </row>
    <row r="6" spans="1:10" x14ac:dyDescent="0.3">
      <c r="A6" s="4" t="s">
        <v>8</v>
      </c>
      <c r="B6" s="3">
        <v>540</v>
      </c>
      <c r="C6" s="3">
        <v>526.35</v>
      </c>
      <c r="D6" s="3">
        <f t="shared" si="0"/>
        <v>13.649999999999977</v>
      </c>
      <c r="E6" s="3">
        <v>0</v>
      </c>
      <c r="F6" s="3">
        <f t="shared" si="1"/>
        <v>526.35</v>
      </c>
      <c r="G6" s="3">
        <f t="shared" si="2"/>
        <v>13.649999999999977</v>
      </c>
      <c r="I6" s="9">
        <v>700</v>
      </c>
    </row>
    <row r="7" spans="1:10" x14ac:dyDescent="0.3">
      <c r="A7" s="4" t="s">
        <v>9</v>
      </c>
      <c r="B7" s="3">
        <v>100</v>
      </c>
      <c r="C7" s="3">
        <v>160.47999999999999</v>
      </c>
      <c r="D7" s="3">
        <f t="shared" si="0"/>
        <v>-60.47999999999999</v>
      </c>
      <c r="E7" s="3">
        <v>0</v>
      </c>
      <c r="F7" s="3">
        <f t="shared" si="1"/>
        <v>160.47999999999999</v>
      </c>
      <c r="G7" s="10">
        <f t="shared" si="2"/>
        <v>-60.47999999999999</v>
      </c>
      <c r="I7" s="9">
        <v>200</v>
      </c>
    </row>
    <row r="8" spans="1:10" x14ac:dyDescent="0.3">
      <c r="A8" s="4" t="s">
        <v>10</v>
      </c>
      <c r="B8" s="3">
        <v>650</v>
      </c>
      <c r="C8" s="3">
        <v>576</v>
      </c>
      <c r="D8" s="3">
        <f t="shared" si="0"/>
        <v>74</v>
      </c>
      <c r="E8" s="3">
        <v>74.16</v>
      </c>
      <c r="F8" s="3">
        <f t="shared" si="1"/>
        <v>650.16</v>
      </c>
      <c r="G8" s="3">
        <f t="shared" si="2"/>
        <v>-0.15999999999999659</v>
      </c>
      <c r="H8" s="4" t="s">
        <v>11</v>
      </c>
      <c r="I8" s="9">
        <v>750</v>
      </c>
    </row>
    <row r="9" spans="1:10" x14ac:dyDescent="0.3">
      <c r="A9" s="4" t="s">
        <v>12</v>
      </c>
      <c r="B9" s="3">
        <v>1300</v>
      </c>
      <c r="C9" s="3">
        <v>1188</v>
      </c>
      <c r="D9" s="3">
        <f t="shared" si="0"/>
        <v>112</v>
      </c>
      <c r="F9" s="3">
        <f t="shared" si="1"/>
        <v>1188</v>
      </c>
      <c r="G9" s="3">
        <f t="shared" si="2"/>
        <v>112</v>
      </c>
      <c r="H9" s="11"/>
      <c r="I9" s="9">
        <v>2000</v>
      </c>
    </row>
    <row r="10" spans="1:10" x14ac:dyDescent="0.3">
      <c r="A10" s="4" t="s">
        <v>13</v>
      </c>
      <c r="B10" s="3">
        <v>200</v>
      </c>
      <c r="C10" s="3">
        <v>121.9</v>
      </c>
      <c r="D10" s="3">
        <f t="shared" si="0"/>
        <v>78.099999999999994</v>
      </c>
      <c r="E10" s="3">
        <v>0</v>
      </c>
      <c r="F10" s="3">
        <f t="shared" si="1"/>
        <v>121.9</v>
      </c>
      <c r="G10" s="3">
        <f t="shared" si="2"/>
        <v>78.099999999999994</v>
      </c>
      <c r="I10" s="9">
        <v>200</v>
      </c>
    </row>
    <row r="11" spans="1:10" x14ac:dyDescent="0.3">
      <c r="A11" s="4" t="s">
        <v>14</v>
      </c>
      <c r="B11" s="3">
        <v>1110</v>
      </c>
      <c r="C11" s="3">
        <v>554.99</v>
      </c>
      <c r="D11" s="3">
        <f t="shared" si="0"/>
        <v>555.01</v>
      </c>
      <c r="E11" s="3">
        <v>554.99</v>
      </c>
      <c r="F11" s="3">
        <f t="shared" si="1"/>
        <v>1109.98</v>
      </c>
      <c r="G11" s="3">
        <f t="shared" si="2"/>
        <v>1.999999999998181E-2</v>
      </c>
      <c r="I11" s="3">
        <v>1110</v>
      </c>
    </row>
    <row r="12" spans="1:10" x14ac:dyDescent="0.3">
      <c r="A12" s="4" t="s">
        <v>15</v>
      </c>
      <c r="B12" s="3">
        <v>500</v>
      </c>
      <c r="C12" s="3">
        <v>100</v>
      </c>
      <c r="D12" s="3">
        <f t="shared" si="0"/>
        <v>400</v>
      </c>
      <c r="E12" s="3">
        <v>144</v>
      </c>
      <c r="F12" s="3">
        <f t="shared" si="1"/>
        <v>244</v>
      </c>
      <c r="G12" s="3">
        <f t="shared" si="2"/>
        <v>256</v>
      </c>
      <c r="H12" s="4" t="s">
        <v>24</v>
      </c>
      <c r="I12" s="3">
        <v>150</v>
      </c>
      <c r="J12" s="4" t="s">
        <v>33</v>
      </c>
    </row>
    <row r="13" spans="1:10" x14ac:dyDescent="0.3">
      <c r="A13" s="4" t="s">
        <v>16</v>
      </c>
      <c r="B13" s="3">
        <v>200</v>
      </c>
      <c r="C13" s="3">
        <v>318</v>
      </c>
      <c r="D13" s="3">
        <f t="shared" si="0"/>
        <v>-118</v>
      </c>
      <c r="E13" s="3">
        <v>0</v>
      </c>
      <c r="F13" s="3">
        <f t="shared" si="1"/>
        <v>318</v>
      </c>
      <c r="G13" s="10">
        <f t="shared" si="2"/>
        <v>-118</v>
      </c>
      <c r="H13" s="4" t="s">
        <v>17</v>
      </c>
      <c r="I13" s="3">
        <v>500</v>
      </c>
      <c r="J13" s="4" t="s">
        <v>34</v>
      </c>
    </row>
    <row r="14" spans="1:10" x14ac:dyDescent="0.3">
      <c r="A14" s="4" t="s">
        <v>18</v>
      </c>
      <c r="B14" s="3">
        <v>60</v>
      </c>
      <c r="C14" s="3">
        <v>45</v>
      </c>
      <c r="D14" s="3">
        <f t="shared" si="0"/>
        <v>15</v>
      </c>
      <c r="E14" s="3">
        <v>25</v>
      </c>
      <c r="F14" s="3">
        <f t="shared" si="1"/>
        <v>70</v>
      </c>
      <c r="G14" s="3">
        <f t="shared" si="2"/>
        <v>-10</v>
      </c>
      <c r="I14" s="3">
        <v>80</v>
      </c>
      <c r="J14" s="4" t="s">
        <v>35</v>
      </c>
    </row>
    <row r="15" spans="1:10" x14ac:dyDescent="0.3">
      <c r="A15" s="4" t="s">
        <v>19</v>
      </c>
      <c r="B15" s="3">
        <v>1475</v>
      </c>
      <c r="C15" s="3">
        <v>0</v>
      </c>
      <c r="D15" s="3">
        <f t="shared" si="0"/>
        <v>1475</v>
      </c>
      <c r="E15" s="3">
        <v>200</v>
      </c>
      <c r="F15" s="3">
        <f t="shared" si="1"/>
        <v>200</v>
      </c>
      <c r="G15" s="3">
        <f t="shared" si="2"/>
        <v>1275</v>
      </c>
      <c r="I15" s="3">
        <v>1500</v>
      </c>
    </row>
    <row r="16" spans="1:10" x14ac:dyDescent="0.3">
      <c r="A16" s="4" t="s">
        <v>42</v>
      </c>
      <c r="I16" s="3">
        <v>500</v>
      </c>
    </row>
    <row r="17" spans="1:9" x14ac:dyDescent="0.3">
      <c r="A17" s="4" t="s">
        <v>44</v>
      </c>
      <c r="I17" s="3">
        <v>2000</v>
      </c>
    </row>
    <row r="18" spans="1:9" x14ac:dyDescent="0.3">
      <c r="A18" s="4" t="s">
        <v>43</v>
      </c>
      <c r="D18" s="3">
        <f t="shared" si="0"/>
        <v>0</v>
      </c>
      <c r="F18" s="3">
        <f t="shared" si="1"/>
        <v>0</v>
      </c>
      <c r="G18" s="10">
        <f t="shared" ref="G18:G25" si="3">SUM(D18-F18)</f>
        <v>0</v>
      </c>
      <c r="I18" s="3">
        <f>SUM(I3+I4+I6+I5+I8+I11+I14)</f>
        <v>6419</v>
      </c>
    </row>
    <row r="19" spans="1:9" ht="23" thickBot="1" x14ac:dyDescent="0.35">
      <c r="A19" s="12" t="s">
        <v>22</v>
      </c>
      <c r="B19" s="13">
        <f>SUM(B3:B18)</f>
        <v>9621</v>
      </c>
      <c r="C19" s="13">
        <f t="shared" ref="C19:G19" si="4">SUM(C3:C18)</f>
        <v>6078.5899999999992</v>
      </c>
      <c r="D19" s="13">
        <f t="shared" si="4"/>
        <v>3542.41</v>
      </c>
      <c r="E19" s="13">
        <f t="shared" si="4"/>
        <v>1872.1</v>
      </c>
      <c r="F19" s="13">
        <f t="shared" si="4"/>
        <v>7950.6900000000005</v>
      </c>
      <c r="G19" s="13">
        <f t="shared" si="4"/>
        <v>1670.3100000000002</v>
      </c>
      <c r="H19" s="4" t="s">
        <v>28</v>
      </c>
      <c r="I19" s="14">
        <f>SUM(I3:I18)</f>
        <v>19888</v>
      </c>
    </row>
    <row r="20" spans="1:9" x14ac:dyDescent="0.3">
      <c r="D20" s="3">
        <f t="shared" si="0"/>
        <v>0</v>
      </c>
      <c r="G20" s="3">
        <f t="shared" si="3"/>
        <v>0</v>
      </c>
      <c r="H20" s="15"/>
    </row>
    <row r="21" spans="1:9" x14ac:dyDescent="0.3">
      <c r="A21" s="4" t="s">
        <v>23</v>
      </c>
      <c r="B21" s="3">
        <v>619.54999999999995</v>
      </c>
      <c r="C21" s="3">
        <v>619.54999999999995</v>
      </c>
      <c r="D21" s="3">
        <f t="shared" si="0"/>
        <v>0</v>
      </c>
      <c r="G21" s="3">
        <f>D21-E21</f>
        <v>0</v>
      </c>
    </row>
    <row r="22" spans="1:9" x14ac:dyDescent="0.3">
      <c r="A22" s="4" t="s">
        <v>20</v>
      </c>
      <c r="B22" s="3">
        <v>4853.83</v>
      </c>
      <c r="C22" s="3">
        <v>0</v>
      </c>
      <c r="D22" s="3">
        <f t="shared" si="0"/>
        <v>4853.83</v>
      </c>
      <c r="G22" s="3">
        <f t="shared" si="3"/>
        <v>4853.83</v>
      </c>
      <c r="H22" s="4" t="s">
        <v>21</v>
      </c>
    </row>
    <row r="23" spans="1:9" x14ac:dyDescent="0.3">
      <c r="G23" s="3">
        <f t="shared" si="3"/>
        <v>0</v>
      </c>
    </row>
    <row r="24" spans="1:9" x14ac:dyDescent="0.3">
      <c r="A24" s="4" t="s">
        <v>36</v>
      </c>
      <c r="B24" s="3">
        <v>12024.8</v>
      </c>
      <c r="G24" s="3">
        <f t="shared" si="3"/>
        <v>0</v>
      </c>
    </row>
    <row r="25" spans="1:9" x14ac:dyDescent="0.3">
      <c r="A25" s="4" t="s">
        <v>37</v>
      </c>
      <c r="B25" s="3">
        <v>4853.83</v>
      </c>
      <c r="G25" s="3">
        <f t="shared" si="3"/>
        <v>0</v>
      </c>
    </row>
    <row r="26" spans="1:9" x14ac:dyDescent="0.3">
      <c r="A26" s="16" t="s">
        <v>38</v>
      </c>
      <c r="B26" s="17">
        <f>SUM(B24-B25)</f>
        <v>7170.9699999999993</v>
      </c>
    </row>
    <row r="27" spans="1:9" x14ac:dyDescent="0.3">
      <c r="A27" s="4" t="s">
        <v>39</v>
      </c>
      <c r="B27" s="3">
        <f>SUM(E19)</f>
        <v>1872.1</v>
      </c>
    </row>
    <row r="28" spans="1:9" x14ac:dyDescent="0.3">
      <c r="A28" s="16" t="s">
        <v>38</v>
      </c>
      <c r="B28" s="17">
        <f>B26-B27</f>
        <v>5298.869999999999</v>
      </c>
    </row>
    <row r="29" spans="1:9" x14ac:dyDescent="0.3">
      <c r="A29" s="16"/>
      <c r="B29" s="18"/>
    </row>
  </sheetData>
  <pageMargins left="0.7" right="0.7" top="0.75" bottom="0.75" header="0.3" footer="0.3"/>
  <pageSetup paperSize="9" scale="57" orientation="landscape" horizontalDpi="0" verticalDpi="0" copies="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1D2EA-3CDF-364C-B308-EB29FD2CE308}">
  <dimension ref="A1:G40"/>
  <sheetViews>
    <sheetView tabSelected="1" topLeftCell="A19" workbookViewId="0">
      <selection activeCell="D38" sqref="D38"/>
    </sheetView>
  </sheetViews>
  <sheetFormatPr baseColWidth="10" defaultColWidth="19.5" defaultRowHeight="22" x14ac:dyDescent="0.3"/>
  <cols>
    <col min="1" max="1" width="38.6640625" style="4" customWidth="1"/>
    <col min="2" max="2" width="19.5" style="3"/>
    <col min="3" max="3" width="19.5" style="21"/>
    <col min="4" max="16384" width="19.5" style="4"/>
  </cols>
  <sheetData>
    <row r="1" spans="1:5" x14ac:dyDescent="0.3">
      <c r="A1" s="1" t="s">
        <v>45</v>
      </c>
      <c r="B1" s="2"/>
    </row>
    <row r="2" spans="1:5" ht="33" customHeight="1" thickBot="1" x14ac:dyDescent="0.35">
      <c r="A2" s="5" t="s">
        <v>0</v>
      </c>
      <c r="B2" s="6" t="s">
        <v>4</v>
      </c>
      <c r="C2" s="21" t="s">
        <v>47</v>
      </c>
      <c r="E2" s="4" t="s">
        <v>69</v>
      </c>
    </row>
    <row r="3" spans="1:5" ht="23" x14ac:dyDescent="0.3">
      <c r="A3" s="4" t="s">
        <v>3</v>
      </c>
      <c r="B3" s="20">
        <v>3600</v>
      </c>
      <c r="C3" s="21" t="s">
        <v>48</v>
      </c>
      <c r="E3" s="15">
        <f>SUM(B3:D3)</f>
        <v>3600</v>
      </c>
    </row>
    <row r="4" spans="1:5" ht="23" x14ac:dyDescent="0.3">
      <c r="A4" s="4" t="s">
        <v>46</v>
      </c>
      <c r="B4" s="20">
        <v>312</v>
      </c>
      <c r="C4" s="21" t="s">
        <v>48</v>
      </c>
      <c r="E4" s="15">
        <f t="shared" ref="E4:E6" si="0">SUM(B4:D4)</f>
        <v>312</v>
      </c>
    </row>
    <row r="5" spans="1:5" ht="23" x14ac:dyDescent="0.3">
      <c r="A5" s="4" t="s">
        <v>6</v>
      </c>
      <c r="B5" s="20">
        <v>80</v>
      </c>
      <c r="C5" s="21" t="s">
        <v>48</v>
      </c>
      <c r="E5" s="15">
        <f t="shared" si="0"/>
        <v>80</v>
      </c>
    </row>
    <row r="6" spans="1:5" ht="23" x14ac:dyDescent="0.3">
      <c r="A6" s="4" t="s">
        <v>7</v>
      </c>
      <c r="B6" s="20">
        <v>80</v>
      </c>
      <c r="C6" s="21" t="s">
        <v>48</v>
      </c>
      <c r="E6" s="15">
        <f t="shared" si="0"/>
        <v>80</v>
      </c>
    </row>
    <row r="7" spans="1:5" ht="23" x14ac:dyDescent="0.3">
      <c r="A7" s="4" t="s">
        <v>8</v>
      </c>
      <c r="B7" s="20">
        <v>700</v>
      </c>
      <c r="C7" s="21" t="s">
        <v>48</v>
      </c>
      <c r="E7" s="3">
        <v>700</v>
      </c>
    </row>
    <row r="8" spans="1:5" ht="23" x14ac:dyDescent="0.3">
      <c r="A8" s="4" t="s">
        <v>9</v>
      </c>
      <c r="B8" s="3">
        <v>200</v>
      </c>
      <c r="C8" s="21" t="s">
        <v>49</v>
      </c>
      <c r="E8" s="15">
        <f>SUM(B8)</f>
        <v>200</v>
      </c>
    </row>
    <row r="9" spans="1:5" ht="23" x14ac:dyDescent="0.3">
      <c r="A9" s="4" t="s">
        <v>66</v>
      </c>
      <c r="B9" s="20">
        <f>12.36*12</f>
        <v>148.32</v>
      </c>
      <c r="C9" s="21" t="s">
        <v>48</v>
      </c>
      <c r="E9" s="3">
        <v>170</v>
      </c>
    </row>
    <row r="10" spans="1:5" ht="23" x14ac:dyDescent="0.3">
      <c r="A10" s="4" t="s">
        <v>67</v>
      </c>
      <c r="B10" s="20">
        <v>330</v>
      </c>
      <c r="C10" s="21" t="s">
        <v>48</v>
      </c>
      <c r="E10" s="3">
        <v>500</v>
      </c>
    </row>
    <row r="11" spans="1:5" ht="23" x14ac:dyDescent="0.3">
      <c r="A11" s="4" t="s">
        <v>50</v>
      </c>
      <c r="B11" s="3">
        <v>1300</v>
      </c>
      <c r="C11" s="21" t="s">
        <v>49</v>
      </c>
      <c r="E11" s="3">
        <v>1500</v>
      </c>
    </row>
    <row r="12" spans="1:5" ht="23" x14ac:dyDescent="0.3">
      <c r="A12" s="4" t="s">
        <v>13</v>
      </c>
      <c r="B12" s="3">
        <v>200</v>
      </c>
      <c r="C12" s="21" t="s">
        <v>49</v>
      </c>
      <c r="E12" s="15">
        <f>SUM(B12)</f>
        <v>200</v>
      </c>
    </row>
    <row r="13" spans="1:5" ht="23" x14ac:dyDescent="0.3">
      <c r="A13" s="4" t="s">
        <v>14</v>
      </c>
      <c r="B13" s="20">
        <v>1110</v>
      </c>
      <c r="C13" s="21" t="s">
        <v>48</v>
      </c>
      <c r="E13" s="15">
        <f>SUM(B13)</f>
        <v>1110</v>
      </c>
    </row>
    <row r="14" spans="1:5" ht="23" x14ac:dyDescent="0.3">
      <c r="A14" s="4" t="s">
        <v>15</v>
      </c>
      <c r="B14" s="3">
        <v>100</v>
      </c>
      <c r="C14" s="21" t="s">
        <v>49</v>
      </c>
      <c r="E14" s="3">
        <v>150</v>
      </c>
    </row>
    <row r="15" spans="1:5" ht="23" x14ac:dyDescent="0.3">
      <c r="A15" s="4" t="s">
        <v>18</v>
      </c>
      <c r="B15" s="20">
        <f>12*5</f>
        <v>60</v>
      </c>
      <c r="C15" s="21" t="s">
        <v>48</v>
      </c>
      <c r="E15" s="15">
        <f>SUM(B15)</f>
        <v>60</v>
      </c>
    </row>
    <row r="16" spans="1:5" ht="23" x14ac:dyDescent="0.3">
      <c r="A16" s="4" t="s">
        <v>54</v>
      </c>
      <c r="B16" s="20">
        <v>140</v>
      </c>
      <c r="C16" s="21" t="s">
        <v>48</v>
      </c>
      <c r="E16" s="15">
        <f>SUM(B16)</f>
        <v>140</v>
      </c>
    </row>
    <row r="18" spans="1:6" ht="23" thickBot="1" x14ac:dyDescent="0.35">
      <c r="A18" s="22" t="s">
        <v>53</v>
      </c>
      <c r="B18" s="23">
        <f>SUM(B3:B17)</f>
        <v>8360.32</v>
      </c>
      <c r="D18" s="24">
        <f>SUM(B3+B4+B5+B6+B7+B10+B13+B15+B16+B9)</f>
        <v>6560.32</v>
      </c>
      <c r="E18" s="15">
        <f>SUM(E3:E17)</f>
        <v>8802</v>
      </c>
    </row>
    <row r="19" spans="1:6" x14ac:dyDescent="0.3">
      <c r="A19" s="4" t="s">
        <v>51</v>
      </c>
    </row>
    <row r="20" spans="1:6" ht="23" x14ac:dyDescent="0.3">
      <c r="A20" s="4" t="s">
        <v>52</v>
      </c>
      <c r="C20" s="21" t="s">
        <v>49</v>
      </c>
      <c r="E20" s="3">
        <v>400</v>
      </c>
    </row>
    <row r="21" spans="1:6" ht="23" thickBot="1" x14ac:dyDescent="0.35">
      <c r="A21" s="22" t="s">
        <v>55</v>
      </c>
      <c r="B21" s="23">
        <f>SUM(B18:B20)</f>
        <v>8360.32</v>
      </c>
      <c r="E21" s="31">
        <f>SUM(E18:E20)</f>
        <v>9202</v>
      </c>
    </row>
    <row r="23" spans="1:6" x14ac:dyDescent="0.3">
      <c r="A23" s="4" t="s">
        <v>56</v>
      </c>
      <c r="B23" s="3">
        <f>SUM('Current position'!B24)</f>
        <v>12024.8</v>
      </c>
    </row>
    <row r="25" spans="1:6" x14ac:dyDescent="0.3">
      <c r="A25" s="4" t="s">
        <v>57</v>
      </c>
      <c r="B25" s="3">
        <v>4853.83</v>
      </c>
    </row>
    <row r="26" spans="1:6" x14ac:dyDescent="0.3">
      <c r="A26" s="4" t="s">
        <v>61</v>
      </c>
      <c r="B26" s="3">
        <f>SUM('Current position'!E19)+1000</f>
        <v>2872.1</v>
      </c>
    </row>
    <row r="27" spans="1:6" ht="23" thickBot="1" x14ac:dyDescent="0.35">
      <c r="A27" s="12" t="s">
        <v>58</v>
      </c>
      <c r="B27" s="13">
        <f>SUM(B23-B25-B26)</f>
        <v>4298.869999999999</v>
      </c>
    </row>
    <row r="28" spans="1:6" x14ac:dyDescent="0.3">
      <c r="B28" s="3" t="s">
        <v>70</v>
      </c>
      <c r="D28" s="4" t="s">
        <v>68</v>
      </c>
    </row>
    <row r="29" spans="1:6" x14ac:dyDescent="0.3">
      <c r="A29" s="4" t="s">
        <v>59</v>
      </c>
      <c r="B29" s="20">
        <f>SUM(D18)</f>
        <v>6560.32</v>
      </c>
      <c r="D29" s="29">
        <f>SUM(D18/2)</f>
        <v>3280.16</v>
      </c>
      <c r="F29" s="29"/>
    </row>
    <row r="30" spans="1:6" x14ac:dyDescent="0.3">
      <c r="A30" s="4" t="s">
        <v>60</v>
      </c>
      <c r="B30" s="3">
        <f>SUM(B21)</f>
        <v>8360.32</v>
      </c>
      <c r="D30" s="15">
        <f>SUM(B21)</f>
        <v>8360.32</v>
      </c>
    </row>
    <row r="31" spans="1:6" ht="23" thickBot="1" x14ac:dyDescent="0.35">
      <c r="A31" s="25" t="s">
        <v>62</v>
      </c>
      <c r="B31" s="26">
        <f>SUM(B29:B30)</f>
        <v>14920.64</v>
      </c>
      <c r="D31" s="32">
        <f>SUM(D29:D30)</f>
        <v>11640.48</v>
      </c>
    </row>
    <row r="33" spans="1:7" x14ac:dyDescent="0.3">
      <c r="A33" s="4" t="s">
        <v>63</v>
      </c>
      <c r="B33" s="3">
        <f>SUM(B27)</f>
        <v>4298.869999999999</v>
      </c>
      <c r="D33" s="15">
        <f>SUM(B33)</f>
        <v>4298.869999999999</v>
      </c>
    </row>
    <row r="35" spans="1:7" ht="23" thickBot="1" x14ac:dyDescent="0.35">
      <c r="A35" s="19" t="s">
        <v>64</v>
      </c>
      <c r="B35" s="26">
        <f>SUM(B31-B33)</f>
        <v>10621.77</v>
      </c>
      <c r="D35" s="28">
        <f>SUM(D31-D33)</f>
        <v>7341.6100000000006</v>
      </c>
    </row>
    <row r="37" spans="1:7" x14ac:dyDescent="0.3">
      <c r="C37" s="27"/>
    </row>
    <row r="38" spans="1:7" x14ac:dyDescent="0.3">
      <c r="A38" s="4" t="s">
        <v>65</v>
      </c>
      <c r="B38" s="3">
        <v>2000</v>
      </c>
      <c r="D38" s="3">
        <v>2000</v>
      </c>
    </row>
    <row r="40" spans="1:7" x14ac:dyDescent="0.3">
      <c r="A40" s="4" t="s">
        <v>72</v>
      </c>
      <c r="B40" s="28">
        <f>SUM(B35:B38)</f>
        <v>12621.77</v>
      </c>
      <c r="D40" s="30">
        <f>SUM(D35:D38)</f>
        <v>9341.61</v>
      </c>
      <c r="F40" s="33">
        <v>8300</v>
      </c>
      <c r="G40" s="3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Current position</vt:lpstr>
      <vt:lpstr>2024-2025 </vt:lpstr>
      <vt:lpstr>'Current position'!Print_Area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Scott</dc:creator>
  <cp:lastModifiedBy>Hema Stanley</cp:lastModifiedBy>
  <cp:lastPrinted>2024-01-08T17:44:19Z</cp:lastPrinted>
  <dcterms:created xsi:type="dcterms:W3CDTF">2023-09-09T10:07:09Z</dcterms:created>
  <dcterms:modified xsi:type="dcterms:W3CDTF">2024-02-12T21:19:14Z</dcterms:modified>
</cp:coreProperties>
</file>