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holfordparishcouncil/Documents/Holford Parish Council/04 Finance/"/>
    </mc:Choice>
  </mc:AlternateContent>
  <xr:revisionPtr revIDLastSave="0" documentId="13_ncr:1_{62227627-F8B0-1647-BD6E-7F5A4CC1665D}" xr6:coauthVersionLast="47" xr6:coauthVersionMax="47" xr10:uidLastSave="{00000000-0000-0000-0000-000000000000}"/>
  <bookViews>
    <workbookView xWindow="0" yWindow="500" windowWidth="28800" windowHeight="16080" firstSheet="2" activeTab="7" xr2:uid="{C28D8E46-F3ED-EB4A-9B13-3FEE0DD1B59D}"/>
  </bookViews>
  <sheets>
    <sheet name="2017-2018 Accounts" sheetId="2" r:id="rId1"/>
    <sheet name="2018-2019 Accounts" sheetId="3" r:id="rId2"/>
    <sheet name="2019-2020 Accounts" sheetId="7" r:id="rId3"/>
    <sheet name="2020-2021 Accounts" sheetId="8" r:id="rId4"/>
    <sheet name="2021-2022 Accounts" sheetId="9" r:id="rId5"/>
    <sheet name="2022-2023 Accounts" sheetId="11" r:id="rId6"/>
    <sheet name="2023-2024 Accounts" sheetId="12" r:id="rId7"/>
    <sheet name="Budget" sheetId="4" r:id="rId8"/>
    <sheet name="SALC Reconnect Comm Grant" sheetId="10" r:id="rId9"/>
    <sheet name="Asset Register" sheetId="5" r:id="rId10"/>
    <sheet name="Annual Return Acct Statement" sheetId="6" r:id="rId11"/>
  </sheets>
  <definedNames>
    <definedName name="_xlnm._FilterDatabase" localSheetId="3" hidden="1">'2020-2021 Accounts'!$E$3:$S$42</definedName>
    <definedName name="_xlnm.Print_Area" localSheetId="2">'2019-2020 Accounts'!$A$1:$Q$35</definedName>
    <definedName name="_xlnm.Print_Area" localSheetId="3">'2020-2021 Accounts'!$A$1:$S$48</definedName>
    <definedName name="_xlnm.Print_Area" localSheetId="5">'2022-2023 Accounts'!$E$2:$U$88</definedName>
    <definedName name="_xlnm.Print_Area" localSheetId="9">'Asset Register'!$A$1:$G$6</definedName>
    <definedName name="_xlnm.Print_Area" localSheetId="7">Budget!$A$1:$P$30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8" i="12" l="1"/>
  <c r="AB19" i="12"/>
  <c r="AB20" i="12"/>
  <c r="AB21" i="12"/>
  <c r="AB22" i="12"/>
  <c r="AB23" i="12"/>
  <c r="AB24" i="12"/>
  <c r="AB25" i="12"/>
  <c r="AC6" i="12"/>
  <c r="AC7" i="12" s="1"/>
  <c r="AC8" i="12" s="1"/>
  <c r="AC9" i="12" s="1"/>
  <c r="AC10" i="12" s="1"/>
  <c r="AC11" i="12" s="1"/>
  <c r="AC12" i="12" s="1"/>
  <c r="AC13" i="12" s="1"/>
  <c r="AC14" i="12" s="1"/>
  <c r="AC15" i="12" s="1"/>
  <c r="AC16" i="12" s="1"/>
  <c r="AC17" i="12" s="1"/>
  <c r="AC18" i="12" s="1"/>
  <c r="AC19" i="12" s="1"/>
  <c r="AC20" i="12" s="1"/>
  <c r="AC21" i="12" s="1"/>
  <c r="AC22" i="12" s="1"/>
  <c r="AC23" i="12" s="1"/>
  <c r="AC24" i="12" s="1"/>
  <c r="AC25" i="12" s="1"/>
  <c r="AC5" i="12"/>
  <c r="AC3" i="12"/>
  <c r="AC4" i="12" s="1"/>
  <c r="Q22" i="4"/>
  <c r="S20" i="4"/>
  <c r="S21" i="4"/>
  <c r="Y26" i="12"/>
  <c r="R19" i="4" s="1"/>
  <c r="S19" i="4" s="1"/>
  <c r="J26" i="12"/>
  <c r="V26" i="12"/>
  <c r="R16" i="4" s="1"/>
  <c r="S16" i="4" s="1"/>
  <c r="W26" i="12"/>
  <c r="R18" i="4" s="1"/>
  <c r="S18" i="4" s="1"/>
  <c r="X26" i="12"/>
  <c r="R17" i="4" s="1"/>
  <c r="S17" i="4" s="1"/>
  <c r="S12" i="4"/>
  <c r="S13" i="4"/>
  <c r="S14" i="4"/>
  <c r="AA26" i="12"/>
  <c r="Z26" i="12"/>
  <c r="U26" i="12"/>
  <c r="R10" i="4" s="1"/>
  <c r="S10" i="4" s="1"/>
  <c r="T26" i="12"/>
  <c r="S26" i="12"/>
  <c r="R11" i="4" s="1"/>
  <c r="S11" i="4" s="1"/>
  <c r="R26" i="12"/>
  <c r="R8" i="4" s="1"/>
  <c r="S8" i="4" s="1"/>
  <c r="Q26" i="12"/>
  <c r="R9" i="4" s="1"/>
  <c r="S9" i="4" s="1"/>
  <c r="P26" i="12"/>
  <c r="R7" i="4" s="1"/>
  <c r="S7" i="4" s="1"/>
  <c r="O26" i="12"/>
  <c r="R6" i="4" s="1"/>
  <c r="S6" i="4" s="1"/>
  <c r="N26" i="12"/>
  <c r="R5" i="4" s="1"/>
  <c r="S5" i="4" s="1"/>
  <c r="M26" i="12"/>
  <c r="R4" i="4" s="1"/>
  <c r="S4" i="4" s="1"/>
  <c r="L26" i="12"/>
  <c r="R3" i="4" s="1"/>
  <c r="K26" i="12"/>
  <c r="R15" i="4" s="1"/>
  <c r="S15" i="4" s="1"/>
  <c r="C26" i="12"/>
  <c r="AB17" i="12"/>
  <c r="AB16" i="12"/>
  <c r="AB15" i="12"/>
  <c r="AB14" i="12"/>
  <c r="AB13" i="12"/>
  <c r="AB12" i="12"/>
  <c r="AB11" i="12"/>
  <c r="AB10" i="12"/>
  <c r="AB9" i="12"/>
  <c r="AB8" i="12"/>
  <c r="AB7" i="12"/>
  <c r="AB6" i="12"/>
  <c r="AB5" i="12"/>
  <c r="AB4" i="12"/>
  <c r="AB26" i="12" l="1"/>
  <c r="AB29" i="12" s="1"/>
  <c r="AC26" i="12"/>
  <c r="R22" i="4"/>
  <c r="S3" i="4"/>
  <c r="S22" i="4" s="1"/>
  <c r="O22" i="4"/>
  <c r="H84" i="11"/>
  <c r="P20" i="4" s="1"/>
  <c r="U69" i="11"/>
  <c r="U70" i="11"/>
  <c r="U71" i="11"/>
  <c r="U72" i="11"/>
  <c r="U73" i="11"/>
  <c r="U74" i="11"/>
  <c r="U75" i="11"/>
  <c r="U76" i="11"/>
  <c r="U77" i="11"/>
  <c r="U78" i="11"/>
  <c r="U79" i="11"/>
  <c r="U80" i="11"/>
  <c r="U81" i="11"/>
  <c r="U64" i="11"/>
  <c r="U65" i="11"/>
  <c r="U66" i="11"/>
  <c r="U67" i="11"/>
  <c r="U68" i="11"/>
  <c r="U82" i="11"/>
  <c r="U83" i="11"/>
  <c r="U63" i="11"/>
  <c r="U56" i="11"/>
  <c r="U57" i="11"/>
  <c r="U58" i="11"/>
  <c r="U59" i="11"/>
  <c r="U60" i="11"/>
  <c r="U61" i="11"/>
  <c r="U51" i="11"/>
  <c r="U52" i="11"/>
  <c r="U53" i="11"/>
  <c r="U54" i="11"/>
  <c r="U55" i="11"/>
  <c r="U62" i="11"/>
  <c r="U45" i="11"/>
  <c r="U46" i="11"/>
  <c r="U47" i="11"/>
  <c r="U48" i="11"/>
  <c r="U49" i="11"/>
  <c r="U42" i="11"/>
  <c r="U39" i="11"/>
  <c r="U33" i="11"/>
  <c r="U34" i="11"/>
  <c r="U35" i="11"/>
  <c r="U36" i="11"/>
  <c r="U37" i="11"/>
  <c r="U38" i="11"/>
  <c r="U40" i="11"/>
  <c r="U41" i="11"/>
  <c r="U43" i="11"/>
  <c r="U28" i="11"/>
  <c r="U29" i="11"/>
  <c r="U30" i="11"/>
  <c r="U31" i="11"/>
  <c r="U32" i="11"/>
  <c r="U44" i="11"/>
  <c r="U27" i="11"/>
  <c r="U50" i="11"/>
  <c r="U26" i="11"/>
  <c r="U25" i="11"/>
  <c r="U24" i="11"/>
  <c r="U23" i="11"/>
  <c r="U22" i="11"/>
  <c r="U21" i="11"/>
  <c r="U20" i="11"/>
  <c r="U19" i="11"/>
  <c r="U18" i="11"/>
  <c r="U17" i="11"/>
  <c r="U16" i="11"/>
  <c r="U15" i="11"/>
  <c r="U6" i="11"/>
  <c r="U5" i="11"/>
  <c r="U9" i="11"/>
  <c r="U12" i="11"/>
  <c r="U11" i="11"/>
  <c r="U13" i="11"/>
  <c r="U14" i="11"/>
  <c r="U8" i="11" l="1"/>
  <c r="U4" i="11"/>
  <c r="U10" i="11"/>
  <c r="T84" i="11"/>
  <c r="S84" i="11"/>
  <c r="P12" i="4" s="1"/>
  <c r="R84" i="11"/>
  <c r="Q84" i="11"/>
  <c r="P84" i="11"/>
  <c r="O84" i="11"/>
  <c r="N84" i="11"/>
  <c r="M84" i="11"/>
  <c r="L84" i="11"/>
  <c r="K84" i="11"/>
  <c r="J84" i="11"/>
  <c r="I84" i="11"/>
  <c r="P3" i="4" s="1"/>
  <c r="G84" i="11"/>
  <c r="P15" i="4" s="1"/>
  <c r="C84" i="11"/>
  <c r="U7" i="11"/>
  <c r="T50" i="9"/>
  <c r="P6" i="4" l="1"/>
  <c r="P11" i="4"/>
  <c r="P7" i="4"/>
  <c r="P30" i="4"/>
  <c r="P21" i="4"/>
  <c r="P4" i="4"/>
  <c r="P9" i="4"/>
  <c r="P5" i="4"/>
  <c r="P8" i="4"/>
  <c r="P10" i="4"/>
  <c r="J86" i="11"/>
  <c r="J87" i="11"/>
  <c r="V84" i="11"/>
  <c r="U84" i="11"/>
  <c r="T48" i="9"/>
  <c r="P22" i="4" l="1"/>
  <c r="J88" i="11"/>
  <c r="U87" i="11"/>
  <c r="T49" i="9"/>
  <c r="B14" i="4"/>
  <c r="B13" i="4"/>
  <c r="D22" i="4"/>
  <c r="E22" i="4"/>
  <c r="G22" i="4"/>
  <c r="I22" i="4"/>
  <c r="K22" i="4"/>
  <c r="M22" i="4"/>
  <c r="C22" i="4"/>
  <c r="XFD22" i="4" l="1"/>
  <c r="T45" i="9"/>
  <c r="T46" i="9"/>
  <c r="B11" i="10" l="1"/>
  <c r="C2" i="10"/>
  <c r="T42" i="9" l="1"/>
  <c r="T43" i="9"/>
  <c r="T44" i="9"/>
  <c r="T41" i="9"/>
  <c r="H52" i="9" l="1"/>
  <c r="I52" i="9"/>
  <c r="J52" i="9"/>
  <c r="K52" i="9"/>
  <c r="L52" i="9"/>
  <c r="M52" i="9"/>
  <c r="N52" i="9"/>
  <c r="O52" i="9"/>
  <c r="P52" i="9"/>
  <c r="N30" i="4" s="1"/>
  <c r="B30" i="4" s="1"/>
  <c r="Q52" i="9"/>
  <c r="R52" i="9"/>
  <c r="N12" i="4" s="1"/>
  <c r="S52" i="9"/>
  <c r="N29" i="4" s="1"/>
  <c r="G52" i="9"/>
  <c r="T5" i="9"/>
  <c r="T6" i="9"/>
  <c r="T7"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7" i="9"/>
  <c r="T51" i="9"/>
  <c r="N11" i="4"/>
  <c r="S5" i="8"/>
  <c r="S6" i="8"/>
  <c r="S7" i="8"/>
  <c r="S8" i="8"/>
  <c r="S9" i="8"/>
  <c r="S10" i="8"/>
  <c r="S11"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Q5" i="3"/>
  <c r="Q6" i="3"/>
  <c r="Q7" i="3"/>
  <c r="Q8" i="3"/>
  <c r="Q9" i="3"/>
  <c r="Q10" i="3"/>
  <c r="Q11" i="3"/>
  <c r="Q12" i="3"/>
  <c r="Q13" i="3"/>
  <c r="Q14" i="3"/>
  <c r="Q15" i="3"/>
  <c r="Q16" i="3"/>
  <c r="Q17" i="3"/>
  <c r="Q18" i="3"/>
  <c r="Q19" i="3"/>
  <c r="Q20" i="3"/>
  <c r="Q21" i="3"/>
  <c r="Q22" i="3"/>
  <c r="Q23" i="3"/>
  <c r="Q24" i="3"/>
  <c r="Q25" i="3"/>
  <c r="Q26" i="3"/>
  <c r="Q27" i="3"/>
  <c r="Q28" i="3"/>
  <c r="Q29" i="3"/>
  <c r="Q30" i="3"/>
  <c r="Q31" i="3"/>
  <c r="H32" i="3"/>
  <c r="I32" i="3"/>
  <c r="J32" i="3"/>
  <c r="K32" i="3"/>
  <c r="H6" i="4" s="1"/>
  <c r="L32" i="3"/>
  <c r="H7" i="4" s="1"/>
  <c r="M32" i="3"/>
  <c r="N32" i="3"/>
  <c r="O32" i="3"/>
  <c r="P32" i="3"/>
  <c r="H12" i="4" s="1"/>
  <c r="H28" i="4"/>
  <c r="H9" i="4"/>
  <c r="H5" i="4"/>
  <c r="H4" i="4"/>
  <c r="H3" i="4"/>
  <c r="O47" i="4"/>
  <c r="F47" i="4"/>
  <c r="T52" i="9" l="1"/>
  <c r="H11" i="4"/>
  <c r="H45" i="8"/>
  <c r="I45" i="8"/>
  <c r="J45" i="8"/>
  <c r="K45" i="8"/>
  <c r="L45" i="8"/>
  <c r="M45" i="8"/>
  <c r="N45" i="8"/>
  <c r="L28" i="4" s="1"/>
  <c r="O45" i="8"/>
  <c r="L11" i="4" s="1"/>
  <c r="P45" i="8"/>
  <c r="Q45" i="8"/>
  <c r="L27" i="4" s="1"/>
  <c r="B27" i="4" s="1"/>
  <c r="R45" i="8"/>
  <c r="L29" i="4" s="1"/>
  <c r="B29" i="4" s="1"/>
  <c r="G45" i="8"/>
  <c r="L12" i="4" s="1"/>
  <c r="Q5" i="7"/>
  <c r="Q6" i="7"/>
  <c r="Q7" i="7"/>
  <c r="Q8" i="7"/>
  <c r="Q9" i="7"/>
  <c r="Q10" i="7"/>
  <c r="Q11" i="7"/>
  <c r="Q12" i="7"/>
  <c r="Q13" i="7"/>
  <c r="Q14" i="7"/>
  <c r="Q15" i="7"/>
  <c r="Q16" i="7"/>
  <c r="Q17" i="7"/>
  <c r="Q18" i="7"/>
  <c r="Q19" i="7"/>
  <c r="Q20" i="7"/>
  <c r="Q21" i="7"/>
  <c r="Q22" i="7"/>
  <c r="Q23" i="7"/>
  <c r="Q24" i="7"/>
  <c r="Q25" i="7"/>
  <c r="Q26" i="7"/>
  <c r="Q27" i="7"/>
  <c r="Q28" i="7"/>
  <c r="Q29" i="7"/>
  <c r="P5" i="2"/>
  <c r="P6" i="2"/>
  <c r="P7" i="2"/>
  <c r="P8" i="2"/>
  <c r="P9" i="2"/>
  <c r="P10" i="2"/>
  <c r="P11" i="2"/>
  <c r="P12" i="2"/>
  <c r="P13" i="2"/>
  <c r="P14" i="2"/>
  <c r="P15" i="2"/>
  <c r="P16" i="2"/>
  <c r="P17" i="2"/>
  <c r="P18" i="2"/>
  <c r="P19" i="2"/>
  <c r="P20" i="2"/>
  <c r="P21" i="2"/>
  <c r="P22" i="2"/>
  <c r="P23" i="2"/>
  <c r="P24" i="2"/>
  <c r="P25" i="2"/>
  <c r="P26" i="2"/>
  <c r="P27" i="2"/>
  <c r="H22" i="4" l="1"/>
  <c r="T4" i="9"/>
  <c r="N10" i="4"/>
  <c r="C6" i="5" l="1"/>
  <c r="D6" i="5"/>
  <c r="E6" i="5"/>
  <c r="F6" i="5"/>
  <c r="G6" i="5"/>
  <c r="N8" i="4"/>
  <c r="N9" i="4"/>
  <c r="N7" i="4"/>
  <c r="N6" i="4"/>
  <c r="N5" i="4"/>
  <c r="N4" i="4"/>
  <c r="N3" i="4"/>
  <c r="C52" i="9"/>
  <c r="N22" i="4" l="1"/>
  <c r="T55" i="9"/>
  <c r="S4" i="8" l="1"/>
  <c r="S45" i="8" s="1"/>
  <c r="L10" i="4" l="1"/>
  <c r="L9" i="4" l="1"/>
  <c r="L7" i="4"/>
  <c r="L6" i="4"/>
  <c r="L4" i="4"/>
  <c r="L3" i="4"/>
  <c r="C45" i="8"/>
  <c r="S48" i="8" s="1"/>
  <c r="L22" i="4" l="1"/>
  <c r="B6" i="5"/>
  <c r="P32" i="7" l="1"/>
  <c r="J12" i="4" s="1"/>
  <c r="O32" i="7" l="1"/>
  <c r="J11" i="4" s="1"/>
  <c r="N32" i="7"/>
  <c r="J28" i="4" s="1"/>
  <c r="M32" i="7"/>
  <c r="J9" i="4" s="1"/>
  <c r="L32" i="7"/>
  <c r="J7" i="4" s="1"/>
  <c r="K32" i="7"/>
  <c r="J6" i="4" s="1"/>
  <c r="J32" i="7"/>
  <c r="J5" i="4" s="1"/>
  <c r="I32" i="7"/>
  <c r="J4" i="4" s="1"/>
  <c r="H32" i="7"/>
  <c r="J3" i="4" s="1"/>
  <c r="G32" i="7"/>
  <c r="C32" i="7"/>
  <c r="Q4" i="7"/>
  <c r="J22" i="4" l="1"/>
  <c r="D57" i="4"/>
  <c r="E57" i="4"/>
  <c r="Q32" i="7"/>
  <c r="Q35" i="7" s="1"/>
  <c r="G32" i="3" l="1"/>
  <c r="H26" i="4" s="1"/>
  <c r="B57" i="4"/>
  <c r="C32" i="3"/>
  <c r="Q4" i="3"/>
  <c r="Q32" i="3" s="1"/>
  <c r="Q35" i="3" l="1"/>
  <c r="O28" i="2" l="1"/>
  <c r="F12" i="4" s="1"/>
  <c r="N28" i="2"/>
  <c r="M28" i="2"/>
  <c r="F9" i="4" s="1"/>
  <c r="L28" i="2"/>
  <c r="F7" i="4" s="1"/>
  <c r="K28" i="2"/>
  <c r="F6" i="4" s="1"/>
  <c r="J28" i="2"/>
  <c r="F5" i="4" s="1"/>
  <c r="I28" i="2"/>
  <c r="F4" i="4" s="1"/>
  <c r="H28" i="2"/>
  <c r="F3" i="4" s="1"/>
  <c r="C28" i="2"/>
  <c r="P4" i="2"/>
  <c r="P28" i="2" s="1"/>
  <c r="F22" i="4" l="1"/>
  <c r="H49" i="4" s="1"/>
  <c r="H47" i="4" s="1"/>
  <c r="J49" i="4" s="1"/>
  <c r="J47" i="4" s="1"/>
  <c r="L49" i="4" s="1"/>
  <c r="L47" i="4" s="1"/>
  <c r="N49" i="4" s="1"/>
  <c r="N47" i="4" s="1"/>
  <c r="P49" i="4" s="1"/>
  <c r="P47" i="4" s="1"/>
  <c r="F28" i="4"/>
  <c r="B28" i="4" s="1"/>
  <c r="C55" i="4"/>
  <c r="C57" i="4" s="1"/>
  <c r="P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Hema Stanley</author>
  </authors>
  <commentList>
    <comment ref="I18" authorId="0" shapeId="0" xr:uid="{74AB784A-8B1D-C146-8A33-98098FA57AE6}">
      <text>
        <r>
          <rPr>
            <b/>
            <sz val="9"/>
            <color rgb="FF000000"/>
            <rFont val="Calibri"/>
            <family val="2"/>
          </rPr>
          <t>Hema Stanley:</t>
        </r>
        <r>
          <rPr>
            <sz val="9"/>
            <color rgb="FF000000"/>
            <rFont val="Calibri"/>
            <family val="2"/>
          </rPr>
          <t xml:space="preserve">
</t>
        </r>
        <r>
          <rPr>
            <sz val="9"/>
            <color rgb="FF000000"/>
            <rFont val="Calibri"/>
            <family val="2"/>
          </rPr>
          <t xml:space="preserve">Expenses                                        £189.29
</t>
        </r>
        <r>
          <rPr>
            <sz val="9"/>
            <color rgb="FF000000"/>
            <rFont val="Calibri"/>
            <family val="2"/>
          </rPr>
          <t>Expenses Coombe Hse Event     £225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Holford Parish Council</author>
  </authors>
  <commentList>
    <comment ref="P23" authorId="0" shapeId="0" xr:uid="{03828A14-D718-2B4E-8006-A21AA538347C}">
      <text>
        <r>
          <rPr>
            <b/>
            <sz val="10"/>
            <color rgb="FF000000"/>
            <rFont val="Tahoma"/>
            <family val="2"/>
          </rPr>
          <t>Holford Parish Council:</t>
        </r>
        <r>
          <rPr>
            <sz val="10"/>
            <color rgb="FF000000"/>
            <rFont val="Tahoma"/>
            <family val="2"/>
          </rPr>
          <t xml:space="preserve">
</t>
        </r>
        <r>
          <rPr>
            <sz val="10"/>
            <color rgb="FF000000"/>
            <rFont val="Tahoma"/>
            <family val="2"/>
          </rPr>
          <t xml:space="preserve">Dog Pound - Land Registry &amp; Paints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Hema Stanley</author>
  </authors>
  <commentList>
    <comment ref="Q36" authorId="0" shapeId="0" xr:uid="{DE49C258-6DA7-D94A-9039-53F049217536}">
      <text>
        <r>
          <rPr>
            <b/>
            <sz val="10"/>
            <color rgb="FF000000"/>
            <rFont val="Tahoma"/>
            <family val="2"/>
          </rPr>
          <t>Hema Stanley:</t>
        </r>
        <r>
          <rPr>
            <sz val="10"/>
            <color rgb="FF000000"/>
            <rFont val="Tahoma"/>
            <family val="2"/>
          </rPr>
          <t xml:space="preserve">
</t>
        </r>
        <r>
          <rPr>
            <sz val="10"/>
            <color rgb="FF000000"/>
            <rFont val="Tahoma"/>
            <family val="2"/>
          </rPr>
          <t>To be deducted from Lengthmans grant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Hema Stanley</author>
  </authors>
  <commentList>
    <comment ref="G3" authorId="0" shapeId="0" xr:uid="{80090641-9B5C-5C4A-8EA8-85530C5EFAD1}">
      <text>
        <r>
          <rPr>
            <b/>
            <sz val="10"/>
            <color rgb="FF000000"/>
            <rFont val="Tahoma"/>
            <family val="2"/>
          </rPr>
          <t>Hema Stanley:</t>
        </r>
        <r>
          <rPr>
            <sz val="10"/>
            <color rgb="FF000000"/>
            <rFont val="Tahoma"/>
            <family val="2"/>
          </rPr>
          <t xml:space="preserve">
</t>
        </r>
        <r>
          <rPr>
            <sz val="10"/>
            <color rgb="FF000000"/>
            <rFont val="Tahoma"/>
            <family val="2"/>
          </rPr>
          <t xml:space="preserve">52wks, 5hr/wk @ £10.50 = £2730;
</t>
        </r>
        <r>
          <rPr>
            <sz val="10"/>
            <color rgb="FF000000"/>
            <rFont val="Tahoma"/>
            <family val="2"/>
          </rPr>
          <t xml:space="preserve">
</t>
        </r>
      </text>
    </comment>
    <comment ref="J3" authorId="0" shapeId="0" xr:uid="{E5CCE063-93BB-3146-B81D-121DABAA814B}">
      <text>
        <r>
          <rPr>
            <b/>
            <sz val="10"/>
            <color rgb="FF000000"/>
            <rFont val="Tahoma"/>
            <family val="2"/>
          </rPr>
          <t xml:space="preserve">Hema Stanley:
</t>
        </r>
        <r>
          <rPr>
            <b/>
            <sz val="10"/>
            <color rgb="FF000000"/>
            <rFont val="Tahoma"/>
            <family val="2"/>
          </rPr>
          <t xml:space="preserve">
</t>
        </r>
        <r>
          <rPr>
            <sz val="10"/>
            <color rgb="FF000000"/>
            <rFont val="Tahoma"/>
            <family val="2"/>
          </rPr>
          <t xml:space="preserve">Nov 2019 Increment Annual Salary by £250
</t>
        </r>
        <r>
          <rPr>
            <sz val="10"/>
            <color rgb="FF000000"/>
            <rFont val="Tahoma"/>
            <family val="2"/>
          </rPr>
          <t xml:space="preserve">£2730+£250 = £2980; therefore hourly rate £11.46
</t>
        </r>
        <r>
          <rPr>
            <sz val="10"/>
            <color rgb="FF000000"/>
            <rFont val="Tahoma"/>
            <family val="2"/>
          </rPr>
          <t xml:space="preserve">
</t>
        </r>
        <r>
          <rPr>
            <sz val="10"/>
            <color rgb="FF000000"/>
            <rFont val="Calibri"/>
            <family val="2"/>
          </rPr>
          <t xml:space="preserve">52wks, 5hr/wk @ £11.46 = £2980
</t>
        </r>
        <r>
          <rPr>
            <sz val="10"/>
            <color rgb="FF000000"/>
            <rFont val="Calibri"/>
            <family val="2"/>
          </rPr>
          <t xml:space="preserve">
</t>
        </r>
      </text>
    </comment>
    <comment ref="M3" authorId="0" shapeId="0" xr:uid="{BD20FD35-5416-FC43-B8DC-D84B70732D1E}">
      <text>
        <r>
          <rPr>
            <b/>
            <sz val="10"/>
            <color rgb="FF000000"/>
            <rFont val="Tahoma"/>
            <family val="2"/>
          </rPr>
          <t>Hema Stanley:</t>
        </r>
        <r>
          <rPr>
            <sz val="10"/>
            <color rgb="FF000000"/>
            <rFont val="Tahoma"/>
            <family val="2"/>
          </rPr>
          <t xml:space="preserve">
</t>
        </r>
        <r>
          <rPr>
            <sz val="10"/>
            <color rgb="FF000000"/>
            <rFont val="Tahoma"/>
            <family val="2"/>
          </rPr>
          <t xml:space="preserve">
</t>
        </r>
        <r>
          <rPr>
            <sz val="10"/>
            <color rgb="FF000000"/>
            <rFont val="Tahoma"/>
            <family val="2"/>
          </rPr>
          <t xml:space="preserve">March 2021 - hourly increment by 1.5%
</t>
        </r>
        <r>
          <rPr>
            <sz val="10"/>
            <color rgb="FF000000"/>
            <rFont val="Tahoma"/>
            <family val="2"/>
          </rPr>
          <t xml:space="preserve">
</t>
        </r>
        <r>
          <rPr>
            <sz val="10"/>
            <color rgb="FF000000"/>
            <rFont val="Tahoma"/>
            <family val="2"/>
          </rPr>
          <t xml:space="preserve">£11.46* 1.5% = £11.63 hourly rate
</t>
        </r>
        <r>
          <rPr>
            <sz val="10"/>
            <color rgb="FF000000"/>
            <rFont val="Tahoma"/>
            <family val="2"/>
          </rPr>
          <t xml:space="preserve">
</t>
        </r>
        <r>
          <rPr>
            <sz val="10"/>
            <color rgb="FF000000"/>
            <rFont val="Tahoma"/>
            <family val="2"/>
          </rPr>
          <t xml:space="preserve">52wks, 5hr/wk @£11.63 = £3024
</t>
        </r>
      </text>
    </comment>
    <comment ref="O3" authorId="0" shapeId="0" xr:uid="{403B4B40-B38E-AB48-A1D9-B03205C8DFCF}">
      <text>
        <r>
          <rPr>
            <b/>
            <sz val="10"/>
            <color rgb="FF000000"/>
            <rFont val="Tahoma"/>
            <family val="2"/>
          </rPr>
          <t>Hema Stanley:</t>
        </r>
        <r>
          <rPr>
            <sz val="10"/>
            <color rgb="FF000000"/>
            <rFont val="Tahoma"/>
            <family val="2"/>
          </rPr>
          <t xml:space="preserve">
</t>
        </r>
        <r>
          <rPr>
            <sz val="12"/>
            <color rgb="FF000000"/>
            <rFont val="Calibri"/>
            <family val="2"/>
          </rPr>
          <t xml:space="preserve">
</t>
        </r>
        <r>
          <rPr>
            <sz val="12"/>
            <color rgb="FF000000"/>
            <rFont val="Calibri"/>
            <family val="2"/>
          </rPr>
          <t xml:space="preserve">52wks, 5hr/wk @£12.50 = £3250
</t>
        </r>
      </text>
    </comment>
    <comment ref="G4" authorId="0" shapeId="0" xr:uid="{2B492711-98F1-A440-970D-45BBAE624309}">
      <text>
        <r>
          <rPr>
            <b/>
            <sz val="10"/>
            <color rgb="FF000000"/>
            <rFont val="Tahoma"/>
            <family val="2"/>
          </rPr>
          <t>Hema Stanley:</t>
        </r>
        <r>
          <rPr>
            <sz val="10"/>
            <color rgb="FF000000"/>
            <rFont val="Tahoma"/>
            <family val="2"/>
          </rPr>
          <t xml:space="preserve">
</t>
        </r>
        <r>
          <rPr>
            <sz val="10"/>
            <color rgb="FF000000"/>
            <rFont val="Tahoma"/>
            <family val="2"/>
          </rPr>
          <t>(Phone &amp; Internet £35/month = £420)</t>
        </r>
      </text>
    </comment>
    <comment ref="M4" authorId="0" shapeId="0" xr:uid="{9D65E3EE-14EE-C649-AF29-82718824BC2A}">
      <text>
        <r>
          <rPr>
            <b/>
            <sz val="10"/>
            <color rgb="FF000000"/>
            <rFont val="Tahoma"/>
            <family val="2"/>
          </rPr>
          <t>Hema Stanley:</t>
        </r>
        <r>
          <rPr>
            <sz val="10"/>
            <color rgb="FF000000"/>
            <rFont val="Tahoma"/>
            <family val="2"/>
          </rPr>
          <t xml:space="preserve">
</t>
        </r>
        <r>
          <rPr>
            <sz val="10"/>
            <color rgb="FF000000"/>
            <rFont val="Tahoma"/>
            <family val="2"/>
          </rPr>
          <t>(Phone &amp; Internet £45/month = £540)</t>
        </r>
      </text>
    </comment>
    <comment ref="G5" authorId="0" shapeId="0" xr:uid="{CD3A969F-337B-D44F-B47F-0B0054CE8EF8}">
      <text>
        <r>
          <rPr>
            <b/>
            <sz val="9"/>
            <color rgb="FF000000"/>
            <rFont val="Calibri"/>
            <family val="2"/>
          </rPr>
          <t xml:space="preserve">Hema Stanley:
</t>
        </r>
        <r>
          <rPr>
            <sz val="9"/>
            <color rgb="FF000000"/>
            <rFont val="Calibri"/>
            <family val="2"/>
          </rPr>
          <t xml:space="preserve">Meeting venue costs - HDVH £8.50/hour
</t>
        </r>
        <r>
          <rPr>
            <sz val="9"/>
            <color rgb="FF000000"/>
            <rFont val="Calibri"/>
            <family val="2"/>
          </rPr>
          <t xml:space="preserve">6 parish meetings 2hr each
</t>
        </r>
        <r>
          <rPr>
            <sz val="9"/>
            <color rgb="FF000000"/>
            <rFont val="Calibri"/>
            <family val="2"/>
          </rPr>
          <t xml:space="preserve">6 planning meetings 1hr each
</t>
        </r>
        <r>
          <rPr>
            <sz val="9"/>
            <color rgb="FF000000"/>
            <rFont val="Calibri"/>
            <family val="2"/>
          </rPr>
          <t xml:space="preserve">
</t>
        </r>
        <r>
          <rPr>
            <sz val="9"/>
            <color rgb="FF000000"/>
            <rFont val="Calibri"/>
            <family val="2"/>
          </rPr>
          <t>Meeting venue costs - Combe House £20/meeting</t>
        </r>
      </text>
    </comment>
    <comment ref="I5" authorId="0" shapeId="0" xr:uid="{CA57E9D8-C61C-C240-8FA0-3CB105CA1698}">
      <text>
        <r>
          <rPr>
            <b/>
            <sz val="9"/>
            <color rgb="FF000000"/>
            <rFont val="Calibri"/>
            <family val="2"/>
          </rPr>
          <t>Hema Stanley:</t>
        </r>
        <r>
          <rPr>
            <sz val="9"/>
            <color rgb="FF000000"/>
            <rFont val="Calibri"/>
            <family val="2"/>
          </rPr>
          <t xml:space="preserve">
</t>
        </r>
        <r>
          <rPr>
            <sz val="9"/>
            <color rgb="FF000000"/>
            <rFont val="Calibri"/>
            <family val="2"/>
          </rPr>
          <t xml:space="preserve">£8.50/hour
</t>
        </r>
        <r>
          <rPr>
            <sz val="9"/>
            <color rgb="FF000000"/>
            <rFont val="Calibri"/>
            <family val="2"/>
          </rPr>
          <t xml:space="preserve">6 Parish meetings, 2 hours each = £102
</t>
        </r>
        <r>
          <rPr>
            <sz val="9"/>
            <color rgb="FF000000"/>
            <rFont val="Calibri"/>
            <family val="2"/>
          </rPr>
          <t>6 Planning meetings, 1 hour each = £51</t>
        </r>
      </text>
    </comment>
    <comment ref="K5" authorId="0" shapeId="0" xr:uid="{DCEEF76B-742A-B74B-9E23-AC29A3F1B042}">
      <text>
        <r>
          <rPr>
            <b/>
            <sz val="9"/>
            <color rgb="FF000000"/>
            <rFont val="Calibri"/>
            <family val="2"/>
          </rPr>
          <t>Hema Stanley:</t>
        </r>
        <r>
          <rPr>
            <sz val="9"/>
            <color rgb="FF000000"/>
            <rFont val="Calibri"/>
            <family val="2"/>
          </rPr>
          <t xml:space="preserve">
</t>
        </r>
        <r>
          <rPr>
            <sz val="9"/>
            <color rgb="FF000000"/>
            <rFont val="Calibri"/>
            <family val="2"/>
          </rPr>
          <t xml:space="preserve">£8.50/hour
</t>
        </r>
        <r>
          <rPr>
            <sz val="9"/>
            <color rgb="FF000000"/>
            <rFont val="Calibri"/>
            <family val="2"/>
          </rPr>
          <t xml:space="preserve">6 Parish meetings, 2 hours each = £102
</t>
        </r>
        <r>
          <rPr>
            <sz val="9"/>
            <color rgb="FF000000"/>
            <rFont val="Calibri"/>
            <family val="2"/>
          </rPr>
          <t>6 Planning meetings, 1 hour each = £51</t>
        </r>
      </text>
    </comment>
    <comment ref="M5" authorId="0" shapeId="0" xr:uid="{C28688E2-248F-6746-A8C3-FD61D323E999}">
      <text>
        <r>
          <rPr>
            <b/>
            <sz val="10"/>
            <color rgb="FF000000"/>
            <rFont val="Tahoma"/>
            <family val="2"/>
          </rPr>
          <t>Hema Stanley:</t>
        </r>
        <r>
          <rPr>
            <sz val="10"/>
            <color rgb="FF000000"/>
            <rFont val="Tahoma"/>
            <family val="2"/>
          </rPr>
          <t xml:space="preserve">
</t>
        </r>
        <r>
          <rPr>
            <sz val="10"/>
            <color rgb="FF000000"/>
            <rFont val="Tahoma"/>
            <family val="2"/>
          </rPr>
          <t xml:space="preserve">20 meetings at £4.50
</t>
        </r>
      </text>
    </comment>
    <comment ref="O5" authorId="0" shapeId="0" xr:uid="{6CABC6A1-99B5-764A-AC76-4B316721034D}">
      <text>
        <r>
          <rPr>
            <b/>
            <sz val="10"/>
            <color rgb="FF000000"/>
            <rFont val="Tahoma"/>
            <family val="2"/>
          </rPr>
          <t>Hema Stanley:</t>
        </r>
        <r>
          <rPr>
            <sz val="10"/>
            <color rgb="FF000000"/>
            <rFont val="Tahoma"/>
            <family val="2"/>
          </rPr>
          <t xml:space="preserve">
</t>
        </r>
        <r>
          <rPr>
            <sz val="10"/>
            <color rgb="FF000000"/>
            <rFont val="Tahoma"/>
            <family val="2"/>
          </rPr>
          <t>HDVH  5*18 = 90</t>
        </r>
      </text>
    </comment>
    <comment ref="O8" authorId="0" shapeId="0" xr:uid="{C685FD7D-5609-CF41-B636-222B3BDE3622}">
      <text>
        <r>
          <rPr>
            <b/>
            <sz val="10"/>
            <color rgb="FF000000"/>
            <rFont val="Tahoma"/>
            <family val="2"/>
          </rPr>
          <t>Hema Stanley:</t>
        </r>
        <r>
          <rPr>
            <sz val="10"/>
            <color rgb="FF000000"/>
            <rFont val="Tahoma"/>
            <family val="2"/>
          </rPr>
          <t xml:space="preserve">
</t>
        </r>
        <r>
          <rPr>
            <sz val="10"/>
            <color rgb="FF000000"/>
            <rFont val="Tahoma"/>
            <family val="2"/>
          </rPr>
          <t>To include Microsoft Business Cost 5.40 * 12 = £65</t>
        </r>
      </text>
    </comment>
    <comment ref="L27" authorId="0" shapeId="0" xr:uid="{CA738666-4A19-AF44-8F8C-E27451185864}">
      <text>
        <r>
          <rPr>
            <b/>
            <sz val="10"/>
            <color rgb="FF000000"/>
            <rFont val="Tahoma"/>
            <family val="2"/>
          </rPr>
          <t>Hema Stanley:</t>
        </r>
        <r>
          <rPr>
            <sz val="10"/>
            <color rgb="FF000000"/>
            <rFont val="Tahoma"/>
            <family val="2"/>
          </rPr>
          <t xml:space="preserve">
</t>
        </r>
        <r>
          <rPr>
            <sz val="10"/>
            <color rgb="FF000000"/>
            <rFont val="Tahoma"/>
            <family val="2"/>
          </rPr>
          <t xml:space="preserve">Lengthsmans grant
</t>
        </r>
        <r>
          <rPr>
            <sz val="10"/>
            <color rgb="FF000000"/>
            <rFont val="Tahoma"/>
            <family val="2"/>
          </rPr>
          <t xml:space="preserve">
</t>
        </r>
        <r>
          <rPr>
            <sz val="10"/>
            <color rgb="FF000000"/>
            <rFont val="Calibri"/>
            <family val="2"/>
          </rPr>
          <t xml:space="preserve">Less £462.00 Village Green tree works  from Lengthsmans grant)
</t>
        </r>
        <r>
          <rPr>
            <sz val="10"/>
            <color rgb="FF000000"/>
            <rFont val="Calibri"/>
            <family val="2"/>
          </rPr>
          <t xml:space="preserve">3000-462 = 2538 remaining
</t>
        </r>
        <r>
          <rPr>
            <sz val="10"/>
            <color rgb="FF000000"/>
            <rFont val="Calibri"/>
            <family val="2"/>
          </rPr>
          <t xml:space="preserve">
</t>
        </r>
        <r>
          <rPr>
            <sz val="10"/>
            <color rgb="FF000000"/>
            <rFont val="Tahoma"/>
            <family val="2"/>
          </rPr>
          <t xml:space="preserve">
</t>
        </r>
      </text>
    </comment>
    <comment ref="P27" authorId="0" shapeId="0" xr:uid="{3E807A6F-65E0-0F4B-970D-F1E63B723A20}">
      <text>
        <r>
          <rPr>
            <b/>
            <sz val="10"/>
            <color rgb="FF000000"/>
            <rFont val="Tahoma"/>
            <family val="2"/>
          </rPr>
          <t>Hema Stanley:</t>
        </r>
        <r>
          <rPr>
            <sz val="10"/>
            <color rgb="FF000000"/>
            <rFont val="Tahoma"/>
            <family val="2"/>
          </rPr>
          <t xml:space="preserve">
</t>
        </r>
        <r>
          <rPr>
            <sz val="10"/>
            <color rgb="FF000000"/>
            <rFont val="Tahoma"/>
            <family val="2"/>
          </rPr>
          <t xml:space="preserve">Lengthsmans grant
</t>
        </r>
        <r>
          <rPr>
            <sz val="10"/>
            <color rgb="FF000000"/>
            <rFont val="Tahoma"/>
            <family val="2"/>
          </rPr>
          <t xml:space="preserve">
</t>
        </r>
        <r>
          <rPr>
            <sz val="10"/>
            <color rgb="FF000000"/>
            <rFont val="Tahoma"/>
            <family val="2"/>
          </rPr>
          <t>Jubilee Event - Other Spend</t>
        </r>
      </text>
    </comment>
    <comment ref="D39" authorId="0" shapeId="0" xr:uid="{33C1ED24-CE64-EE46-B142-940453BCC41B}">
      <text>
        <r>
          <rPr>
            <b/>
            <sz val="10"/>
            <color rgb="FF000000"/>
            <rFont val="Tahoma"/>
            <family val="2"/>
          </rPr>
          <t>Hema Stanley:</t>
        </r>
        <r>
          <rPr>
            <sz val="10"/>
            <color rgb="FF000000"/>
            <rFont val="Tahoma"/>
            <family val="2"/>
          </rPr>
          <t xml:space="preserve">
</t>
        </r>
        <r>
          <rPr>
            <sz val="10"/>
            <color rgb="FF000000"/>
            <rFont val="Tahoma"/>
            <family val="2"/>
          </rPr>
          <t xml:space="preserve">£3000 Included in the Balance Brought Forward in the Financial Year 2017-2018
</t>
        </r>
      </text>
    </comment>
    <comment ref="C55" authorId="0" shapeId="0" xr:uid="{C5A4CDA3-95D7-AA48-92A5-329B6F37AAF4}">
      <text>
        <r>
          <rPr>
            <b/>
            <sz val="10"/>
            <color rgb="FF000000"/>
            <rFont val="Tahoma"/>
            <family val="2"/>
          </rPr>
          <t>Hema Stanley:</t>
        </r>
        <r>
          <rPr>
            <sz val="10"/>
            <color rgb="FF000000"/>
            <rFont val="Tahoma"/>
            <family val="2"/>
          </rPr>
          <t xml:space="preserve">
</t>
        </r>
        <r>
          <rPr>
            <sz val="10"/>
            <color rgb="FF000000"/>
            <rFont val="Tahoma"/>
            <family val="2"/>
          </rPr>
          <t>£2946.50 less £755.14 (Total spend in 2017-2018)</t>
        </r>
      </text>
    </comment>
    <comment ref="D55" authorId="0" shapeId="0" xr:uid="{15D0C39F-FAA4-5F4B-8640-96C7B0FB328F}">
      <text>
        <r>
          <rPr>
            <b/>
            <sz val="10"/>
            <color rgb="FF000000"/>
            <rFont val="Tahoma"/>
            <family val="2"/>
          </rPr>
          <t>Hema Stanley:</t>
        </r>
        <r>
          <rPr>
            <sz val="10"/>
            <color rgb="FF000000"/>
            <rFont val="Tahoma"/>
            <family val="2"/>
          </rPr>
          <t xml:space="preserve">
</t>
        </r>
        <r>
          <rPr>
            <sz val="10"/>
            <color rgb="FF000000"/>
            <rFont val="Tahoma"/>
            <family val="2"/>
          </rPr>
          <t xml:space="preserve">=£2191.36 - £1168.49(Totalspend 2018-2019)
</t>
        </r>
        <r>
          <rPr>
            <sz val="10"/>
            <color rgb="FF000000"/>
            <rFont val="Tahoma"/>
            <family val="2"/>
          </rPr>
          <t>=1022.87 - £420(spend 2019-2020)</t>
        </r>
      </text>
    </comment>
    <comment ref="E55" authorId="0" shapeId="0" xr:uid="{C1F2B930-56A1-FB46-9171-A8578ED08323}">
      <text>
        <r>
          <rPr>
            <b/>
            <sz val="10"/>
            <color rgb="FF000000"/>
            <rFont val="Tahoma"/>
            <family val="2"/>
          </rPr>
          <t>Hema Stanley:</t>
        </r>
        <r>
          <rPr>
            <sz val="10"/>
            <color rgb="FF000000"/>
            <rFont val="Tahoma"/>
            <family val="2"/>
          </rPr>
          <t xml:space="preserve">
</t>
        </r>
        <r>
          <rPr>
            <sz val="10"/>
            <color rgb="FF000000"/>
            <rFont val="Tahoma"/>
            <family val="2"/>
          </rPr>
          <t xml:space="preserve">=£2191.36 - £1168.49(Totalspend 2018-2019)
</t>
        </r>
        <r>
          <rPr>
            <sz val="10"/>
            <color rgb="FF000000"/>
            <rFont val="Tahoma"/>
            <family val="2"/>
          </rPr>
          <t>=1022.87 - £420(spend 2019-2020)</t>
        </r>
      </text>
    </comment>
  </commentList>
</comments>
</file>

<file path=xl/sharedStrings.xml><?xml version="1.0" encoding="utf-8"?>
<sst xmlns="http://schemas.openxmlformats.org/spreadsheetml/2006/main" count="579" uniqueCount="265">
  <si>
    <t>2017-2018 Accounts</t>
  </si>
  <si>
    <t>RECEIPTS</t>
  </si>
  <si>
    <t>PAYMENTS</t>
  </si>
  <si>
    <t>Date yyyymmdd</t>
  </si>
  <si>
    <t>Source</t>
  </si>
  <si>
    <t>Total</t>
  </si>
  <si>
    <t>Payee</t>
  </si>
  <si>
    <t>Cheque</t>
  </si>
  <si>
    <t>Staff costs Salary</t>
  </si>
  <si>
    <t>Staff costs Expenses</t>
  </si>
  <si>
    <t>HDVH Hall Hire</t>
  </si>
  <si>
    <t>Insurance</t>
  </si>
  <si>
    <t>Subscriptions SALC</t>
  </si>
  <si>
    <t>Maintenance</t>
  </si>
  <si>
    <t>Transparency funding</t>
  </si>
  <si>
    <t>Misc</t>
  </si>
  <si>
    <t>Balance B/F</t>
  </si>
  <si>
    <t>Document Scan - Inv 180517-01</t>
  </si>
  <si>
    <t>WSC Precept</t>
  </si>
  <si>
    <t>Clerk - P Brimson</t>
  </si>
  <si>
    <t>Kilve Parish Council - Fracking</t>
  </si>
  <si>
    <t>P Grandfield - Fracking costs</t>
  </si>
  <si>
    <t>SALC - Transparency funding</t>
  </si>
  <si>
    <t>AON Insurance renewal</t>
  </si>
  <si>
    <t>GTH Dog Pound valuation</t>
  </si>
  <si>
    <t>Village Hall Hire 1617</t>
  </si>
  <si>
    <t>AON Insurance adjustment - Dog Pound</t>
  </si>
  <si>
    <t>Grandfield &amp; Son (Noticeboards deposit)</t>
  </si>
  <si>
    <t>Grandfield &amp; Son (Noticeboards outstanding)</t>
  </si>
  <si>
    <t>Clerk - P Brimson Gift</t>
  </si>
  <si>
    <t>Online</t>
  </si>
  <si>
    <t>Netwise INV1155 setup &amp; support</t>
  </si>
  <si>
    <t>Netwise INV1156 domain</t>
  </si>
  <si>
    <t>Clerk Pay &amp; Expenses - H Stanley (Apr, May, Jun, Jul, Aug)</t>
  </si>
  <si>
    <t>Netwise INV1172 upgrade</t>
  </si>
  <si>
    <t>SALC subscription</t>
  </si>
  <si>
    <t>Greenslades</t>
  </si>
  <si>
    <t>Clerk Pay - H Stanley (Sept, Oct)</t>
  </si>
  <si>
    <t>HMRC PAYE payment</t>
  </si>
  <si>
    <t>Clerk Pay - H Stanley (Nov,Dec)</t>
  </si>
  <si>
    <t>Clerk Pay - H Stanley (Jan,Feb)</t>
  </si>
  <si>
    <t>Balance</t>
  </si>
  <si>
    <t>Budget</t>
  </si>
  <si>
    <t>Item</t>
  </si>
  <si>
    <t>2016-2017 Budget</t>
  </si>
  <si>
    <t>Subsciptions - SALC</t>
  </si>
  <si>
    <t>Contingency</t>
  </si>
  <si>
    <t xml:space="preserve">Balance in Bank Account </t>
  </si>
  <si>
    <t>Ringfenced amount Lengthsmans grant</t>
  </si>
  <si>
    <t>Ringfenced amount Transparency fund</t>
  </si>
  <si>
    <t>Annual expenditure (Precept)</t>
  </si>
  <si>
    <t>2018-2019 Accounts</t>
  </si>
  <si>
    <t>Meeting venue costs</t>
  </si>
  <si>
    <t>HDVH Public Works Loan</t>
  </si>
  <si>
    <t>Clerk Pay - H Stanley (Mar,Apr)</t>
  </si>
  <si>
    <t>Norris &amp; Fisher Insurance</t>
  </si>
  <si>
    <t>Public Works Loan</t>
  </si>
  <si>
    <t>A Paterson - AA Roofing &amp; Property Maintenance (Dog pound repairs)</t>
  </si>
  <si>
    <t>Clerk Pay - H Stanley (May,Jun)</t>
  </si>
  <si>
    <t>Wood-land South West Ltd</t>
  </si>
  <si>
    <t>SALC Membership fees</t>
  </si>
  <si>
    <t>Andrew Deptford</t>
  </si>
  <si>
    <t>Fine Memorials</t>
  </si>
  <si>
    <t>Clerk Pay - H Stanley (Jul,Aug)</t>
  </si>
  <si>
    <t>Village Hall Hire</t>
  </si>
  <si>
    <t>Netwise</t>
  </si>
  <si>
    <t>John Lewis</t>
  </si>
  <si>
    <t>Viridor Credits (HNVH Cheque)</t>
  </si>
  <si>
    <t>Currys PC World</t>
  </si>
  <si>
    <t>Perrie Hale Nursery</t>
  </si>
  <si>
    <t>Clerk Pay - H Stanley (Nov, Dec)</t>
  </si>
  <si>
    <t>A Paterson - AA Roofing &amp; Property Maintenance (Memorial trees)</t>
  </si>
  <si>
    <t>Andrew Deptford - Defibrilator</t>
  </si>
  <si>
    <t>Combe House Hotel - Meetings</t>
  </si>
  <si>
    <t>Clerk Pay - H Stanley (Jan, Feb)</t>
  </si>
  <si>
    <t>2017-2018</t>
  </si>
  <si>
    <t>2018-2019</t>
  </si>
  <si>
    <t>Asset Register</t>
  </si>
  <si>
    <t>Dog Pound (Valuation 26 May 2017)</t>
  </si>
  <si>
    <t>Precept</t>
  </si>
  <si>
    <t>2017-2018 Budget</t>
  </si>
  <si>
    <t>2018-2019 Budget</t>
  </si>
  <si>
    <t>2016-2017 Actual to Nov</t>
  </si>
  <si>
    <t>2017-2018 Actual</t>
  </si>
  <si>
    <t>2018-2019 Actual</t>
  </si>
  <si>
    <t>2015-2016</t>
  </si>
  <si>
    <t>2016-2017</t>
  </si>
  <si>
    <t>Balance brought forward</t>
  </si>
  <si>
    <t>Staff costs</t>
  </si>
  <si>
    <t>Loan repayments</t>
  </si>
  <si>
    <t>All other payments</t>
  </si>
  <si>
    <t>Balance carried forward</t>
  </si>
  <si>
    <t>Total fixed assets</t>
  </si>
  <si>
    <t>Total borrowings</t>
  </si>
  <si>
    <t>2019-2020 Actual</t>
  </si>
  <si>
    <t>2019-2020 Budget</t>
  </si>
  <si>
    <t xml:space="preserve"> - </t>
  </si>
  <si>
    <t>Total value of cash and short term investments</t>
  </si>
  <si>
    <t>2019-2020 Accounts</t>
  </si>
  <si>
    <t>Gifted</t>
  </si>
  <si>
    <t>Defibrillator purchased in 2016-2017, useful life 5-8yrs, depreciation £1812/8 = £226.50/yr</t>
  </si>
  <si>
    <t>Macbook purchased in 2018-2019 @ 20% depreciation (HMRC) £798*20% = £159.60/yr</t>
  </si>
  <si>
    <t>Kilve PC contribution - Memorial ground</t>
  </si>
  <si>
    <t>Norris&amp; Fisher - Insurance</t>
  </si>
  <si>
    <t>SALC</t>
  </si>
  <si>
    <t>TE &amp; SJ Popham</t>
  </si>
  <si>
    <t>Reserves</t>
  </si>
  <si>
    <t>HDVH Booking</t>
  </si>
  <si>
    <t>Clerk Pay - H Stanley (May, Jun)</t>
  </si>
  <si>
    <t>2019-2020</t>
  </si>
  <si>
    <t>SALC training</t>
  </si>
  <si>
    <t>A Paterson</t>
  </si>
  <si>
    <t>Scan Film or Store Ltd</t>
  </si>
  <si>
    <t>Clerk Pay - H Stanley (Sep, Oct)</t>
  </si>
  <si>
    <t>PWLB</t>
  </si>
  <si>
    <t xml:space="preserve"> -</t>
  </si>
  <si>
    <t>2020-2021 Actual</t>
  </si>
  <si>
    <t>2020-2021</t>
  </si>
  <si>
    <t>-</t>
  </si>
  <si>
    <t>2020-2021 Budget</t>
  </si>
  <si>
    <t>2020-2021 Accounts</t>
  </si>
  <si>
    <t>SWT Precept</t>
  </si>
  <si>
    <t>Zoom software</t>
  </si>
  <si>
    <t>Somerset Community SCF Covid19</t>
  </si>
  <si>
    <t>SWT Election</t>
  </si>
  <si>
    <t>Clerk Pay</t>
  </si>
  <si>
    <t>Norris Fischer</t>
  </si>
  <si>
    <t>Covid-19</t>
  </si>
  <si>
    <t>MC Covid-19 Expenses</t>
  </si>
  <si>
    <t>Wood-Land South West Ltd</t>
  </si>
  <si>
    <t>KH Covid-19 Expenses</t>
  </si>
  <si>
    <t>Dog Pound Thanks</t>
  </si>
  <si>
    <t>Other spend</t>
  </si>
  <si>
    <t>Payment Date
yyyymmdd</t>
  </si>
  <si>
    <t>HMRC Income tax</t>
  </si>
  <si>
    <t>Optimal print</t>
  </si>
  <si>
    <t>2021-2022 Budget</t>
  </si>
  <si>
    <t>2021-2022 Actual</t>
  </si>
  <si>
    <t>Transparency funding/
Website</t>
  </si>
  <si>
    <t>2021-2022</t>
  </si>
  <si>
    <t>Staff costs - Expenses (Phone &amp; Internet)</t>
  </si>
  <si>
    <t>Amazon - litter pickers</t>
  </si>
  <si>
    <t>Littlefair's - varnish</t>
  </si>
  <si>
    <t>Business Services CAS Ltd</t>
  </si>
  <si>
    <t>AA Roofing</t>
  </si>
  <si>
    <t>Tim's Tipper</t>
  </si>
  <si>
    <t>Amazon - Stationary</t>
  </si>
  <si>
    <t>Optimalprint - Stationary</t>
  </si>
  <si>
    <t>Wood-Land SW Ltd</t>
  </si>
  <si>
    <t>HDVH</t>
  </si>
  <si>
    <t>Andrew Deptford - Defibrillator</t>
  </si>
  <si>
    <t>SALC - Reconnect Communities Fund Grant</t>
  </si>
  <si>
    <t>HMRC</t>
  </si>
  <si>
    <t>HSBC Account charge</t>
  </si>
  <si>
    <t>PWLB Repayment</t>
  </si>
  <si>
    <t>HMRC Payment</t>
  </si>
  <si>
    <t>2022-2023 Budget</t>
  </si>
  <si>
    <t>2022-2023 Actual</t>
  </si>
  <si>
    <t>Total Income</t>
  </si>
  <si>
    <t>Staff costs - Salary 52wks, 5hr/wk @ hourly rate</t>
  </si>
  <si>
    <t>Covid-19 Grant
Received 07/05/2020, £500</t>
  </si>
  <si>
    <t>Transparency fund Grant
Received 27/07/2017, £2946.50</t>
  </si>
  <si>
    <t>Lengthsman grant
Received 01/04/2016, £3000.00</t>
  </si>
  <si>
    <t>Kilve Parish Council Fracking
Received 19/07/2017, £78.60</t>
  </si>
  <si>
    <t>Public Works Loan
Received 31/07/2018, £9975</t>
  </si>
  <si>
    <t>Budget/ Actual spend</t>
  </si>
  <si>
    <t>SALC - Reconnect Communities Fund Grant
Received 16/09/2021, £1179</t>
  </si>
  <si>
    <t>Kilve Memorial Ground Contribution
Received 30/04/2019, £261.40 &amp; 31/01/2020, £373.20, Total £634.60</t>
  </si>
  <si>
    <t>PRECEPT</t>
  </si>
  <si>
    <t>Spend from RESERVE/BALANCE</t>
  </si>
  <si>
    <t>BALANCE brought forward</t>
  </si>
  <si>
    <t>Opening up safely- Holford Village Hall Committee can give reassurance that present COVID guidelines will be followed. However, to give extra assurance there will be extra cleaning by the hall cleaner before each session.</t>
  </si>
  <si>
    <t>Hand sanitisers</t>
  </si>
  <si>
    <t>Hall Hire</t>
  </si>
  <si>
    <t>Refreshments (plus £1 each week from attendees)</t>
  </si>
  <si>
    <t>Payment to KHARS (our community car scheme) for those without transport</t>
  </si>
  <si>
    <t>TV licence</t>
  </si>
  <si>
    <t>Zoom licence  (free for 40 minutes)</t>
  </si>
  <si>
    <t>Advertising- printing and laminating</t>
  </si>
  <si>
    <t>Remaining</t>
  </si>
  <si>
    <t>HDVH Public Works Loan Board(£9975 over 10 years)
Received 31/07/2018 £9975 in 2018-2019
(approx repayment amount £1110/yr)</t>
  </si>
  <si>
    <t>Grants &amp; Loans</t>
  </si>
  <si>
    <t>Grant/Loan Amount Remaining</t>
  </si>
  <si>
    <t>Lengthsman's Grant
Received 01/04/2016, £3000.00</t>
  </si>
  <si>
    <t>Clerk Pay (less HMRC payments)</t>
  </si>
  <si>
    <t>Lengthman's grant</t>
  </si>
  <si>
    <t>SWT</t>
  </si>
  <si>
    <t>Microsoft</t>
  </si>
  <si>
    <t>Website/
IT</t>
  </si>
  <si>
    <t>Website &amp; IT</t>
  </si>
  <si>
    <t>Jubilee - Royal Mint</t>
  </si>
  <si>
    <t>Jubilee - Royal Collection Shop</t>
  </si>
  <si>
    <t>Jubilee - Courtyard Press</t>
  </si>
  <si>
    <t>Jubilee - G Butcher</t>
  </si>
  <si>
    <t>Jubilee SWT - TENs notice</t>
  </si>
  <si>
    <t>Jubilee - Amazon prizes</t>
  </si>
  <si>
    <t>Jubilee - P Grandfield Padlock</t>
  </si>
  <si>
    <t>HDVH - Inv 1920210</t>
  </si>
  <si>
    <t>HDVH - Inv 1920203</t>
  </si>
  <si>
    <t>HDVH - Inv 202301</t>
  </si>
  <si>
    <t>Jubilee - H Stanley Prizes</t>
  </si>
  <si>
    <t>Jubilee - H Stanley Cash (PGranfield)</t>
  </si>
  <si>
    <t>Zurich Insurance - Inv 515400662</t>
  </si>
  <si>
    <t>Jubilee HDVH - A1 Songs Alan Falkingham - Inv 22003</t>
  </si>
  <si>
    <t>HDVH - Inv 1920179</t>
  </si>
  <si>
    <t>HDVH - Inv 1920177</t>
  </si>
  <si>
    <t>Jubilee - Wood-Land Southwest Ltd - Inv 3135</t>
  </si>
  <si>
    <t>Jubilee - Ebay Gazebo Cover</t>
  </si>
  <si>
    <t>2022-2023 Accounts</t>
  </si>
  <si>
    <t>Wood-Land Southwest Ltd - Inv 3136</t>
  </si>
  <si>
    <t>HDVH - Inv 1920221</t>
  </si>
  <si>
    <t>Publick Works Loan</t>
  </si>
  <si>
    <t>Avon &amp; Somerset Police Trust</t>
  </si>
  <si>
    <t>Netwise - .Gov domain</t>
  </si>
  <si>
    <t>Netwise - Hosting, Support, Maintenance</t>
  </si>
  <si>
    <t>Avon &amp; Somerset Police Trust
Received 04/08/2022, £4853.83</t>
  </si>
  <si>
    <t>SALC - Reconnect Communities Fund Grant
Received 16/09/2022, £1179</t>
  </si>
  <si>
    <t>HDVH - Inv 1920241</t>
  </si>
  <si>
    <t>HDVH - Inv 1920250</t>
  </si>
  <si>
    <t>checking</t>
  </si>
  <si>
    <t>Variance</t>
  </si>
  <si>
    <t>Charges</t>
  </si>
  <si>
    <t>HDVH - Inv 1920276</t>
  </si>
  <si>
    <t>Clerk Pay - HS</t>
  </si>
  <si>
    <t>Clerk Pay - HS Back pay</t>
  </si>
  <si>
    <t>Clerk Pay - KS</t>
  </si>
  <si>
    <t>HDVH - Inv 1920314</t>
  </si>
  <si>
    <t>K scott - Curry's</t>
  </si>
  <si>
    <t>Agreed</t>
  </si>
  <si>
    <t>HDVH - Inv 1920317</t>
  </si>
  <si>
    <t>A A Deptford - Defib Pads</t>
  </si>
  <si>
    <t>HDVH - Inv 1920342</t>
  </si>
  <si>
    <t xml:space="preserve">AGAR box 6 </t>
  </si>
  <si>
    <t>Jubilee</t>
  </si>
  <si>
    <t>Spend of SALC Reconnect Fund on Jubilee</t>
  </si>
  <si>
    <t>Other Spend</t>
  </si>
  <si>
    <t>2023-2024 Accounts</t>
  </si>
  <si>
    <t>Invoice no</t>
  </si>
  <si>
    <t xml:space="preserve"> S-137 y/n</t>
  </si>
  <si>
    <t>VAT</t>
  </si>
  <si>
    <t xml:space="preserve">Total </t>
  </si>
  <si>
    <t>MY7SX</t>
  </si>
  <si>
    <t>Somerset Council - Precept</t>
  </si>
  <si>
    <t>Bank Charges</t>
  </si>
  <si>
    <t>Clerk - KS</t>
  </si>
  <si>
    <t>SALC - Training</t>
  </si>
  <si>
    <t>A Deptford - Defib Pads</t>
  </si>
  <si>
    <t>2023-2024 Budget</t>
  </si>
  <si>
    <t>2023-2024 Actual</t>
  </si>
  <si>
    <t>Jubilee - funded mainly from Lengthsman's grant</t>
  </si>
  <si>
    <t>Note:  Assets do not depreciate for Council purchases.  AGAR corrected 2022/2023</t>
  </si>
  <si>
    <t xml:space="preserve">Macbook </t>
  </si>
  <si>
    <t xml:space="preserve">Defibrillator </t>
  </si>
  <si>
    <t>Dog Pound - gifted value for AGAR purposes</t>
  </si>
  <si>
    <t>Notice Boards purchased 2007</t>
  </si>
  <si>
    <t>2022-2023</t>
  </si>
  <si>
    <t>Training</t>
  </si>
  <si>
    <t>Defib Pads</t>
  </si>
  <si>
    <t>Bank Fees</t>
  </si>
  <si>
    <t>SID Installation in excess of grant</t>
  </si>
  <si>
    <t>SID Installation</t>
  </si>
  <si>
    <t>Defib Supplies</t>
  </si>
  <si>
    <t>Zurich Insurance</t>
  </si>
  <si>
    <t>Stmt Date</t>
  </si>
  <si>
    <t>Stmt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</si>
</sst>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809]dd\ mmmm\ yyyy;@"/>
    <numFmt numFmtId="165" formatCode="&quot;£&quot;#,##0.00"/>
    <numFmt numFmtId="166" formatCode="yyyymmdd"/>
  </numFmts>
  <fonts count="17" x14ac:knownFonts="1">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b/>
      <sz val="9"/>
      <color rgb="FF000000"/>
      <name val="Calibri"/>
      <family val="2"/>
    </font>
    <font>
      <sz val="9"/>
      <color rgb="FF000000"/>
      <name val="Calibri"/>
      <family val="2"/>
    </font>
    <font>
      <sz val="12"/>
      <color rgb="FF222222"/>
      <name val="Calibri"/>
      <family val="2"/>
      <scheme val="minor"/>
    </font>
    <font>
      <b/>
      <sz val="12"/>
      <name val="Calibri"/>
      <family val="2"/>
      <scheme val="minor"/>
    </font>
    <font>
      <sz val="10"/>
      <color rgb="FF000000"/>
      <name val="Tahoma"/>
      <family val="2"/>
    </font>
    <font>
      <b/>
      <sz val="10"/>
      <color rgb="FF000000"/>
      <name val="Tahoma"/>
      <family val="2"/>
    </font>
    <font>
      <sz val="10"/>
      <color rgb="FF000000"/>
      <name val="Calibri"/>
      <family val="2"/>
    </font>
    <font>
      <sz val="10"/>
      <color theme="1"/>
      <name val="Arial"/>
      <family val="2"/>
    </font>
    <font>
      <sz val="12"/>
      <color theme="1"/>
      <name val="Arial"/>
      <family val="2"/>
    </font>
    <font>
      <sz val="12"/>
      <color rgb="FF000000"/>
      <name val="Calibri"/>
      <family val="2"/>
    </font>
    <font>
      <i/>
      <sz val="12"/>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E2FD"/>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44" fontId="16" fillId="0" borderId="0" applyFont="0" applyFill="0" applyBorder="0" applyAlignment="0" applyProtection="0"/>
  </cellStyleXfs>
  <cellXfs count="149">
    <xf numFmtId="0" fontId="0" fillId="0" borderId="0" xfId="0"/>
    <xf numFmtId="166" fontId="0" fillId="0" borderId="4" xfId="0" applyNumberFormat="1" applyBorder="1" applyAlignment="1">
      <alignment horizontal="left"/>
    </xf>
    <xf numFmtId="165" fontId="0" fillId="0" borderId="4" xfId="0" applyNumberFormat="1" applyBorder="1" applyAlignment="1">
      <alignment horizontal="right"/>
    </xf>
    <xf numFmtId="0" fontId="4" fillId="0" borderId="0" xfId="0" applyFont="1"/>
    <xf numFmtId="164" fontId="4" fillId="0" borderId="4" xfId="0" applyNumberFormat="1" applyFont="1" applyBorder="1" applyAlignment="1">
      <alignment horizontal="left"/>
    </xf>
    <xf numFmtId="0" fontId="3" fillId="0" borderId="0" xfId="0" applyFont="1" applyAlignment="1">
      <alignment horizontal="right"/>
    </xf>
    <xf numFmtId="0" fontId="1" fillId="2" borderId="1" xfId="0" applyFont="1" applyFill="1" applyBorder="1" applyAlignment="1">
      <alignment horizontal="left"/>
    </xf>
    <xf numFmtId="0" fontId="0" fillId="2" borderId="2" xfId="0" applyFill="1" applyBorder="1"/>
    <xf numFmtId="2" fontId="0" fillId="2" borderId="2" xfId="0" applyNumberFormat="1" applyFill="1" applyBorder="1" applyAlignment="1">
      <alignment horizontal="right"/>
    </xf>
    <xf numFmtId="164" fontId="0" fillId="2" borderId="2" xfId="0" applyNumberFormat="1" applyFill="1" applyBorder="1" applyAlignment="1">
      <alignment horizontal="left"/>
    </xf>
    <xf numFmtId="0" fontId="0" fillId="2" borderId="2" xfId="0" applyFill="1" applyBorder="1" applyAlignment="1">
      <alignment horizontal="right"/>
    </xf>
    <xf numFmtId="165" fontId="0" fillId="2" borderId="2" xfId="0" applyNumberFormat="1" applyFill="1" applyBorder="1" applyAlignment="1">
      <alignment horizontal="right"/>
    </xf>
    <xf numFmtId="2" fontId="0" fillId="2" borderId="3" xfId="0" applyNumberFormat="1" applyFill="1" applyBorder="1" applyAlignment="1">
      <alignment horizontal="right"/>
    </xf>
    <xf numFmtId="0" fontId="1" fillId="2" borderId="7" xfId="0" applyFont="1" applyFill="1" applyBorder="1" applyAlignment="1">
      <alignment horizontal="left"/>
    </xf>
    <xf numFmtId="0" fontId="1" fillId="2" borderId="7" xfId="0" applyFont="1" applyFill="1" applyBorder="1"/>
    <xf numFmtId="2" fontId="1" fillId="2" borderId="7" xfId="0" applyNumberFormat="1" applyFont="1" applyFill="1" applyBorder="1" applyAlignment="1">
      <alignment horizontal="right"/>
    </xf>
    <xf numFmtId="164" fontId="1" fillId="2" borderId="7" xfId="0" applyNumberFormat="1" applyFont="1" applyFill="1" applyBorder="1" applyAlignment="1">
      <alignment horizontal="left"/>
    </xf>
    <xf numFmtId="0" fontId="1" fillId="2" borderId="7" xfId="0" applyFont="1" applyFill="1" applyBorder="1" applyAlignment="1">
      <alignment horizontal="right"/>
    </xf>
    <xf numFmtId="165" fontId="1" fillId="2" borderId="7" xfId="0" applyNumberFormat="1" applyFont="1" applyFill="1" applyBorder="1" applyAlignment="1">
      <alignment horizontal="right"/>
    </xf>
    <xf numFmtId="0" fontId="1" fillId="0" borderId="0" xfId="0" applyFont="1"/>
    <xf numFmtId="164" fontId="1" fillId="2" borderId="5" xfId="0" applyNumberFormat="1" applyFont="1" applyFill="1" applyBorder="1" applyAlignment="1">
      <alignment horizontal="left"/>
    </xf>
    <xf numFmtId="0" fontId="1" fillId="2" borderId="5" xfId="0" applyFont="1" applyFill="1" applyBorder="1"/>
    <xf numFmtId="2" fontId="1" fillId="2" borderId="5" xfId="0" applyNumberFormat="1" applyFont="1" applyFill="1" applyBorder="1" applyAlignment="1">
      <alignment horizontal="right"/>
    </xf>
    <xf numFmtId="0" fontId="1" fillId="2" borderId="5" xfId="0" applyFont="1" applyFill="1" applyBorder="1" applyAlignment="1">
      <alignment horizontal="right"/>
    </xf>
    <xf numFmtId="165" fontId="1" fillId="2" borderId="5" xfId="0" applyNumberFormat="1" applyFont="1" applyFill="1" applyBorder="1" applyAlignment="1">
      <alignment horizontal="right" wrapText="1"/>
    </xf>
    <xf numFmtId="2" fontId="1" fillId="2" borderId="5" xfId="0" applyNumberFormat="1" applyFont="1" applyFill="1" applyBorder="1" applyAlignment="1">
      <alignment horizontal="right" wrapText="1"/>
    </xf>
    <xf numFmtId="0" fontId="0" fillId="0" borderId="4" xfId="0" applyBorder="1"/>
    <xf numFmtId="2" fontId="0" fillId="0" borderId="4" xfId="0" applyNumberFormat="1" applyBorder="1" applyAlignment="1">
      <alignment horizontal="right"/>
    </xf>
    <xf numFmtId="0" fontId="0" fillId="2" borderId="4" xfId="0" applyFill="1" applyBorder="1"/>
    <xf numFmtId="0" fontId="0" fillId="0" borderId="4" xfId="0" applyBorder="1" applyAlignment="1">
      <alignment horizontal="right"/>
    </xf>
    <xf numFmtId="2" fontId="0" fillId="0" borderId="0" xfId="0" applyNumberFormat="1" applyAlignment="1">
      <alignment horizontal="right"/>
    </xf>
    <xf numFmtId="164" fontId="0" fillId="0" borderId="4" xfId="0" applyNumberFormat="1" applyBorder="1" applyAlignment="1">
      <alignment horizontal="left"/>
    </xf>
    <xf numFmtId="0" fontId="0" fillId="0" borderId="4" xfId="0" quotePrefix="1" applyBorder="1" applyAlignment="1">
      <alignment horizontal="right"/>
    </xf>
    <xf numFmtId="165" fontId="0" fillId="0" borderId="4" xfId="0" quotePrefix="1" applyNumberFormat="1" applyBorder="1" applyAlignment="1">
      <alignment horizontal="right"/>
    </xf>
    <xf numFmtId="0" fontId="4" fillId="0" borderId="4" xfId="0" applyFont="1" applyBorder="1"/>
    <xf numFmtId="2" fontId="4" fillId="0" borderId="4" xfId="0" applyNumberFormat="1" applyFont="1" applyBorder="1" applyAlignment="1">
      <alignment horizontal="right"/>
    </xf>
    <xf numFmtId="0" fontId="4" fillId="2" borderId="4" xfId="0" applyFont="1" applyFill="1" applyBorder="1"/>
    <xf numFmtId="166" fontId="4" fillId="0" borderId="4" xfId="0" applyNumberFormat="1" applyFont="1" applyBorder="1" applyAlignment="1">
      <alignment horizontal="left"/>
    </xf>
    <xf numFmtId="0" fontId="4" fillId="0" borderId="4" xfId="0" quotePrefix="1" applyFont="1" applyBorder="1" applyAlignment="1">
      <alignment horizontal="right"/>
    </xf>
    <xf numFmtId="165" fontId="4" fillId="0" borderId="4" xfId="0" applyNumberFormat="1" applyFont="1" applyBorder="1" applyAlignment="1">
      <alignment horizontal="right"/>
    </xf>
    <xf numFmtId="0" fontId="1" fillId="2" borderId="6" xfId="0" applyFont="1" applyFill="1" applyBorder="1" applyAlignment="1">
      <alignment horizontal="left"/>
    </xf>
    <xf numFmtId="0" fontId="0" fillId="2" borderId="6" xfId="0" applyFill="1" applyBorder="1"/>
    <xf numFmtId="2" fontId="0" fillId="2" borderId="6" xfId="0" applyNumberFormat="1" applyFill="1" applyBorder="1" applyAlignment="1">
      <alignment horizontal="right"/>
    </xf>
    <xf numFmtId="164" fontId="0" fillId="2" borderId="6" xfId="0" applyNumberFormat="1" applyFill="1" applyBorder="1" applyAlignment="1">
      <alignment horizontal="left"/>
    </xf>
    <xf numFmtId="0" fontId="0" fillId="2" borderId="6" xfId="0" applyFill="1" applyBorder="1" applyAlignment="1">
      <alignment horizontal="right"/>
    </xf>
    <xf numFmtId="0" fontId="0" fillId="0" borderId="0" xfId="0" applyAlignment="1">
      <alignment horizontal="left"/>
    </xf>
    <xf numFmtId="164" fontId="0" fillId="0" borderId="0" xfId="0" applyNumberFormat="1" applyAlignment="1">
      <alignment horizontal="left"/>
    </xf>
    <xf numFmtId="0" fontId="0" fillId="0" borderId="0" xfId="0" applyAlignment="1">
      <alignment horizontal="right"/>
    </xf>
    <xf numFmtId="165" fontId="0" fillId="0" borderId="0" xfId="0" applyNumberFormat="1" applyAlignment="1">
      <alignment horizontal="right"/>
    </xf>
    <xf numFmtId="165" fontId="1" fillId="2" borderId="5" xfId="0" applyNumberFormat="1" applyFont="1" applyFill="1" applyBorder="1" applyAlignment="1">
      <alignment horizontal="right"/>
    </xf>
    <xf numFmtId="0" fontId="3" fillId="0" borderId="4" xfId="0" applyFont="1" applyBorder="1"/>
    <xf numFmtId="165" fontId="1" fillId="2" borderId="6" xfId="0" applyNumberFormat="1" applyFont="1" applyFill="1" applyBorder="1" applyAlignment="1">
      <alignment horizontal="right"/>
    </xf>
    <xf numFmtId="0" fontId="1" fillId="0" borderId="0" xfId="0" applyFont="1" applyAlignment="1">
      <alignment horizontal="right"/>
    </xf>
    <xf numFmtId="0" fontId="1" fillId="0" borderId="0" xfId="0" applyFont="1" applyAlignment="1">
      <alignment horizontal="left"/>
    </xf>
    <xf numFmtId="2" fontId="2" fillId="0" borderId="8" xfId="0" applyNumberFormat="1" applyFont="1" applyBorder="1" applyAlignment="1">
      <alignment horizontal="right"/>
    </xf>
    <xf numFmtId="0" fontId="2" fillId="0" borderId="8" xfId="0" applyFont="1" applyBorder="1"/>
    <xf numFmtId="165" fontId="0" fillId="0" borderId="0" xfId="0" applyNumberFormat="1"/>
    <xf numFmtId="0" fontId="1" fillId="2" borderId="6" xfId="0" applyFont="1" applyFill="1" applyBorder="1"/>
    <xf numFmtId="165" fontId="0" fillId="0" borderId="6" xfId="0" applyNumberFormat="1" applyBorder="1" applyAlignment="1">
      <alignment horizontal="right"/>
    </xf>
    <xf numFmtId="165" fontId="0" fillId="0" borderId="6" xfId="0" applyNumberFormat="1" applyBorder="1"/>
    <xf numFmtId="0" fontId="0" fillId="0" borderId="6" xfId="0" applyBorder="1" applyAlignment="1">
      <alignment horizontal="center"/>
    </xf>
    <xf numFmtId="165" fontId="0" fillId="2" borderId="3" xfId="0" applyNumberFormat="1" applyFill="1" applyBorder="1" applyAlignment="1">
      <alignment horizontal="right"/>
    </xf>
    <xf numFmtId="165" fontId="0" fillId="2" borderId="6" xfId="0" applyNumberFormat="1" applyFill="1" applyBorder="1" applyAlignment="1">
      <alignment horizontal="right"/>
    </xf>
    <xf numFmtId="164" fontId="1" fillId="2" borderId="5" xfId="0" applyNumberFormat="1" applyFont="1" applyFill="1" applyBorder="1" applyAlignment="1">
      <alignment horizontal="left" wrapText="1"/>
    </xf>
    <xf numFmtId="165" fontId="0" fillId="0" borderId="6" xfId="0" applyNumberFormat="1" applyBorder="1" applyAlignment="1">
      <alignment horizontal="center"/>
    </xf>
    <xf numFmtId="0" fontId="7" fillId="0" borderId="6" xfId="0" applyFont="1" applyBorder="1"/>
    <xf numFmtId="0" fontId="0" fillId="0" borderId="6" xfId="0" applyBorder="1"/>
    <xf numFmtId="165" fontId="0" fillId="0" borderId="0" xfId="0" applyNumberForma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2" fontId="0" fillId="0" borderId="0" xfId="0" applyNumberFormat="1"/>
    <xf numFmtId="165" fontId="1" fillId="0" borderId="0" xfId="0" applyNumberFormat="1" applyFont="1" applyAlignment="1">
      <alignment horizontal="left" vertical="top"/>
    </xf>
    <xf numFmtId="165" fontId="8" fillId="0" borderId="0" xfId="0" applyNumberFormat="1" applyFont="1" applyAlignment="1">
      <alignment horizontal="left" vertical="top"/>
    </xf>
    <xf numFmtId="165" fontId="0" fillId="0" borderId="0" xfId="0" applyNumberFormat="1" applyAlignment="1">
      <alignment horizontal="left" vertical="top" wrapText="1"/>
    </xf>
    <xf numFmtId="165" fontId="4" fillId="0" borderId="0" xfId="0" applyNumberFormat="1" applyFont="1" applyAlignment="1">
      <alignment horizontal="left" vertical="top"/>
    </xf>
    <xf numFmtId="0" fontId="0" fillId="0" borderId="0" xfId="0" applyAlignment="1">
      <alignment horizontal="right" vertical="top"/>
    </xf>
    <xf numFmtId="6" fontId="13" fillId="0" borderId="0" xfId="0" applyNumberFormat="1" applyFont="1" applyAlignment="1">
      <alignment horizontal="right" vertical="top" wrapText="1"/>
    </xf>
    <xf numFmtId="6" fontId="0" fillId="0" borderId="0" xfId="0" applyNumberFormat="1" applyAlignment="1">
      <alignment horizontal="right" vertical="top"/>
    </xf>
    <xf numFmtId="0" fontId="12" fillId="0" borderId="0" xfId="0" applyFont="1" applyAlignment="1">
      <alignment horizontal="right" vertical="top" wrapText="1"/>
    </xf>
    <xf numFmtId="6" fontId="1" fillId="0" borderId="0" xfId="0" applyNumberFormat="1" applyFont="1" applyAlignment="1">
      <alignment horizontal="right" vertical="top"/>
    </xf>
    <xf numFmtId="4" fontId="0" fillId="0" borderId="0" xfId="0" applyNumberFormat="1" applyAlignment="1">
      <alignment horizontal="left" vertical="top" wrapText="1"/>
    </xf>
    <xf numFmtId="4" fontId="1" fillId="0" borderId="0" xfId="0" applyNumberFormat="1" applyFont="1" applyAlignment="1">
      <alignment horizontal="left" vertical="top"/>
    </xf>
    <xf numFmtId="4" fontId="0" fillId="0" borderId="0" xfId="0" applyNumberFormat="1" applyAlignment="1">
      <alignment horizontal="left" vertical="top"/>
    </xf>
    <xf numFmtId="4" fontId="1" fillId="0" borderId="0" xfId="0" applyNumberFormat="1" applyFont="1" applyAlignment="1">
      <alignment horizontal="left" vertical="top" wrapText="1"/>
    </xf>
    <xf numFmtId="165" fontId="1" fillId="0" borderId="0" xfId="0" applyNumberFormat="1" applyFont="1" applyAlignment="1">
      <alignment horizontal="left" vertical="top" wrapText="1"/>
    </xf>
    <xf numFmtId="0" fontId="1" fillId="2" borderId="6" xfId="0" applyFont="1" applyFill="1" applyBorder="1" applyAlignment="1">
      <alignment horizontal="left" vertical="top"/>
    </xf>
    <xf numFmtId="49" fontId="1" fillId="2" borderId="6" xfId="0" applyNumberFormat="1" applyFont="1" applyFill="1" applyBorder="1" applyAlignment="1">
      <alignment horizontal="left" vertical="top" wrapText="1"/>
    </xf>
    <xf numFmtId="165" fontId="8" fillId="2" borderId="6" xfId="0" applyNumberFormat="1" applyFont="1" applyFill="1" applyBorder="1" applyAlignment="1">
      <alignment horizontal="left" vertical="top"/>
    </xf>
    <xf numFmtId="165" fontId="1" fillId="2" borderId="6" xfId="0" applyNumberFormat="1" applyFont="1" applyFill="1" applyBorder="1" applyAlignment="1">
      <alignment horizontal="left" vertical="top"/>
    </xf>
    <xf numFmtId="4" fontId="0" fillId="0" borderId="6" xfId="0" applyNumberFormat="1" applyBorder="1" applyAlignment="1">
      <alignment horizontal="left" vertical="top" wrapText="1"/>
    </xf>
    <xf numFmtId="165" fontId="0" fillId="0" borderId="6" xfId="0" applyNumberFormat="1" applyBorder="1" applyAlignment="1">
      <alignment horizontal="left" vertical="top" wrapText="1"/>
    </xf>
    <xf numFmtId="165" fontId="4" fillId="0" borderId="6" xfId="0" applyNumberFormat="1" applyFont="1" applyBorder="1" applyAlignment="1">
      <alignment horizontal="left" vertical="top"/>
    </xf>
    <xf numFmtId="165" fontId="0" fillId="0" borderId="6" xfId="0" applyNumberFormat="1" applyBorder="1" applyAlignment="1">
      <alignment horizontal="left" vertical="top"/>
    </xf>
    <xf numFmtId="4" fontId="0" fillId="0" borderId="6" xfId="0" applyNumberFormat="1" applyBorder="1" applyAlignment="1">
      <alignment horizontal="left" vertical="top"/>
    </xf>
    <xf numFmtId="4" fontId="4" fillId="0" borderId="6" xfId="0" applyNumberFormat="1" applyFont="1" applyBorder="1" applyAlignment="1">
      <alignment horizontal="left" vertical="top"/>
    </xf>
    <xf numFmtId="4" fontId="8" fillId="0" borderId="6" xfId="0" applyNumberFormat="1" applyFont="1" applyBorder="1" applyAlignment="1">
      <alignment horizontal="left" vertical="top"/>
    </xf>
    <xf numFmtId="4" fontId="0" fillId="3" borderId="6" xfId="0" applyNumberFormat="1" applyFill="1" applyBorder="1" applyAlignment="1">
      <alignment horizontal="left" vertical="top" wrapText="1"/>
    </xf>
    <xf numFmtId="165" fontId="0" fillId="3" borderId="6" xfId="0" applyNumberFormat="1" applyFill="1" applyBorder="1" applyAlignment="1">
      <alignment horizontal="left" vertical="top"/>
    </xf>
    <xf numFmtId="165" fontId="4" fillId="3" borderId="6" xfId="0" applyNumberFormat="1" applyFont="1" applyFill="1" applyBorder="1" applyAlignment="1">
      <alignment horizontal="left" vertical="top"/>
    </xf>
    <xf numFmtId="165" fontId="0" fillId="3" borderId="6" xfId="0" applyNumberFormat="1" applyFill="1" applyBorder="1" applyAlignment="1">
      <alignment horizontal="left" vertical="top" wrapText="1"/>
    </xf>
    <xf numFmtId="165" fontId="1" fillId="2" borderId="5" xfId="0" applyNumberFormat="1" applyFont="1" applyFill="1" applyBorder="1" applyAlignment="1">
      <alignment horizontal="left" vertical="top"/>
    </xf>
    <xf numFmtId="0" fontId="0" fillId="3" borderId="6" xfId="0" applyFill="1" applyBorder="1" applyAlignment="1">
      <alignment horizontal="left" vertical="top" wrapText="1"/>
    </xf>
    <xf numFmtId="0" fontId="0" fillId="0" borderId="4" xfId="0" applyBorder="1" applyAlignment="1">
      <alignment horizontal="left"/>
    </xf>
    <xf numFmtId="2" fontId="15" fillId="0" borderId="0" xfId="0" applyNumberFormat="1" applyFont="1"/>
    <xf numFmtId="44" fontId="0" fillId="2" borderId="6" xfId="1" applyFont="1" applyFill="1" applyBorder="1" applyAlignment="1">
      <alignment horizontal="right"/>
    </xf>
    <xf numFmtId="164" fontId="0" fillId="2" borderId="2" xfId="0" applyNumberFormat="1" applyFill="1" applyBorder="1" applyAlignment="1">
      <alignment horizontal="center"/>
    </xf>
    <xf numFmtId="44" fontId="0" fillId="2" borderId="2" xfId="1" applyFont="1" applyFill="1" applyBorder="1"/>
    <xf numFmtId="164" fontId="1" fillId="2" borderId="7" xfId="0" applyNumberFormat="1" applyFont="1" applyFill="1" applyBorder="1" applyAlignment="1">
      <alignment horizontal="center"/>
    </xf>
    <xf numFmtId="44" fontId="1" fillId="2" borderId="7" xfId="1" applyFont="1" applyFill="1" applyBorder="1"/>
    <xf numFmtId="164" fontId="1" fillId="2" borderId="5" xfId="0" applyNumberFormat="1" applyFont="1" applyFill="1" applyBorder="1" applyAlignment="1">
      <alignment horizontal="center" wrapText="1"/>
    </xf>
    <xf numFmtId="44" fontId="1" fillId="2" borderId="5" xfId="1" applyFont="1" applyFill="1" applyBorder="1"/>
    <xf numFmtId="0" fontId="0" fillId="0" borderId="4" xfId="0" applyBorder="1" applyAlignment="1">
      <alignment horizontal="center"/>
    </xf>
    <xf numFmtId="44" fontId="0" fillId="0" borderId="4" xfId="1" applyFont="1" applyBorder="1"/>
    <xf numFmtId="166" fontId="0" fillId="0" borderId="4" xfId="0" applyNumberFormat="1" applyBorder="1" applyAlignment="1">
      <alignment horizontal="center"/>
    </xf>
    <xf numFmtId="164" fontId="0" fillId="2" borderId="6" xfId="0" applyNumberFormat="1" applyFill="1" applyBorder="1" applyAlignment="1">
      <alignment horizontal="center"/>
    </xf>
    <xf numFmtId="44" fontId="0" fillId="2" borderId="6" xfId="1" applyFont="1" applyFill="1" applyBorder="1"/>
    <xf numFmtId="164" fontId="0" fillId="0" borderId="0" xfId="0" applyNumberFormat="1" applyAlignment="1">
      <alignment horizontal="center"/>
    </xf>
    <xf numFmtId="44" fontId="0" fillId="0" borderId="0" xfId="1" applyFont="1"/>
    <xf numFmtId="15" fontId="0" fillId="0" borderId="0" xfId="0" applyNumberFormat="1"/>
    <xf numFmtId="0" fontId="1" fillId="0" borderId="6" xfId="0" applyFont="1" applyBorder="1" applyAlignment="1">
      <alignment horizontal="left" vertical="top"/>
    </xf>
    <xf numFmtId="44" fontId="0" fillId="0" borderId="6" xfId="1" applyFont="1" applyBorder="1" applyAlignment="1">
      <alignment horizontal="left" vertical="top"/>
    </xf>
    <xf numFmtId="0" fontId="0" fillId="0" borderId="6" xfId="0" applyBorder="1" applyAlignment="1">
      <alignment horizontal="left" vertical="top"/>
    </xf>
    <xf numFmtId="4" fontId="1" fillId="4" borderId="6" xfId="0" applyNumberFormat="1" applyFont="1" applyFill="1" applyBorder="1" applyAlignment="1">
      <alignment horizontal="left" vertical="top"/>
    </xf>
    <xf numFmtId="165" fontId="1" fillId="4" borderId="6" xfId="0" applyNumberFormat="1" applyFont="1" applyFill="1" applyBorder="1" applyAlignment="1">
      <alignment horizontal="left" vertical="top"/>
    </xf>
    <xf numFmtId="165" fontId="8" fillId="4" borderId="6" xfId="0" applyNumberFormat="1" applyFont="1" applyFill="1" applyBorder="1" applyAlignment="1">
      <alignment horizontal="left" vertical="top"/>
    </xf>
    <xf numFmtId="44" fontId="1" fillId="4" borderId="6" xfId="1" applyFont="1" applyFill="1" applyBorder="1" applyAlignment="1">
      <alignment horizontal="left" vertical="top"/>
    </xf>
    <xf numFmtId="165" fontId="1" fillId="5" borderId="6" xfId="0" applyNumberFormat="1" applyFont="1" applyFill="1" applyBorder="1" applyAlignment="1">
      <alignment horizontal="left" vertical="top"/>
    </xf>
    <xf numFmtId="0" fontId="1" fillId="5" borderId="6" xfId="0" applyFont="1" applyFill="1" applyBorder="1" applyAlignment="1">
      <alignment horizontal="left" vertical="top"/>
    </xf>
    <xf numFmtId="44" fontId="0" fillId="3" borderId="6" xfId="1" applyFont="1" applyFill="1" applyBorder="1" applyAlignment="1">
      <alignment horizontal="left" vertical="top"/>
    </xf>
    <xf numFmtId="165" fontId="0" fillId="3" borderId="6" xfId="1" applyNumberFormat="1" applyFont="1" applyFill="1" applyBorder="1" applyAlignment="1">
      <alignment horizontal="left" vertical="top"/>
    </xf>
    <xf numFmtId="0" fontId="0" fillId="3" borderId="0" xfId="0" applyFill="1"/>
    <xf numFmtId="165" fontId="0" fillId="3" borderId="0" xfId="0" applyNumberFormat="1" applyFill="1" applyAlignment="1">
      <alignment horizontal="right"/>
    </xf>
    <xf numFmtId="0" fontId="0" fillId="3" borderId="9" xfId="0" applyFill="1" applyBorder="1"/>
    <xf numFmtId="165" fontId="0" fillId="3" borderId="9" xfId="0" applyNumberFormat="1" applyFill="1" applyBorder="1" applyAlignment="1">
      <alignment horizontal="right"/>
    </xf>
    <xf numFmtId="2" fontId="1" fillId="0" borderId="0" xfId="0" applyNumberFormat="1" applyFont="1"/>
    <xf numFmtId="0" fontId="0" fillId="6" borderId="4" xfId="0" applyFill="1" applyBorder="1"/>
    <xf numFmtId="44" fontId="0" fillId="6" borderId="4" xfId="1" applyFont="1" applyFill="1" applyBorder="1"/>
    <xf numFmtId="165" fontId="0" fillId="6" borderId="4" xfId="0" applyNumberFormat="1" applyFill="1" applyBorder="1" applyAlignment="1">
      <alignment horizontal="right"/>
    </xf>
    <xf numFmtId="165" fontId="0" fillId="6" borderId="0" xfId="0" applyNumberFormat="1" applyFill="1"/>
    <xf numFmtId="0" fontId="0" fillId="7" borderId="4" xfId="0" applyFill="1" applyBorder="1"/>
    <xf numFmtId="44" fontId="0" fillId="7" borderId="4" xfId="1" applyFont="1" applyFill="1" applyBorder="1"/>
    <xf numFmtId="165" fontId="0" fillId="7" borderId="4" xfId="0" applyNumberFormat="1" applyFill="1" applyBorder="1" applyAlignment="1">
      <alignment horizontal="right"/>
    </xf>
    <xf numFmtId="165" fontId="0" fillId="7" borderId="0" xfId="0" applyNumberFormat="1" applyFill="1"/>
    <xf numFmtId="165" fontId="0" fillId="7" borderId="0" xfId="0" applyNumberFormat="1" applyFill="1" applyAlignment="1">
      <alignment horizontal="right"/>
    </xf>
    <xf numFmtId="165" fontId="0" fillId="8" borderId="6" xfId="0" applyNumberFormat="1" applyFill="1" applyBorder="1" applyAlignment="1">
      <alignment horizontal="left" vertical="top"/>
    </xf>
    <xf numFmtId="165" fontId="0" fillId="9" borderId="6" xfId="0" applyNumberFormat="1" applyFill="1" applyBorder="1" applyAlignment="1">
      <alignment horizontal="left" vertical="top"/>
    </xf>
    <xf numFmtId="165" fontId="0" fillId="6" borderId="6" xfId="0" applyNumberFormat="1" applyFill="1" applyBorder="1" applyAlignment="1">
      <alignment horizontal="left" vertical="top"/>
    </xf>
    <xf numFmtId="44" fontId="0" fillId="10" borderId="6" xfId="1" applyFont="1" applyFill="1" applyBorder="1" applyAlignment="1">
      <alignment horizontal="left" vertical="top"/>
    </xf>
    <xf numFmtId="44" fontId="16" fillId="10" borderId="6" xfId="1" applyFont="1"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FFE2FD"/>
      <color rgb="FFFFD6F3"/>
      <color rgb="FFFFA9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C7BD8-CECC-AB48-9A28-3C5753573E14}">
  <dimension ref="A1:P31"/>
  <sheetViews>
    <sheetView topLeftCell="B1" workbookViewId="0">
      <selection activeCell="O6" sqref="O6"/>
    </sheetView>
  </sheetViews>
  <sheetFormatPr baseColWidth="10" defaultColWidth="14.33203125" defaultRowHeight="16" x14ac:dyDescent="0.2"/>
  <cols>
    <col min="1" max="1" width="18" style="45" bestFit="1" customWidth="1"/>
    <col min="2" max="2" width="25.33203125" customWidth="1"/>
    <col min="3" max="3" width="8.6640625" style="30" customWidth="1"/>
    <col min="4" max="4" width="5.5" customWidth="1"/>
    <col min="5" max="5" width="17.1640625" style="46" bestFit="1" customWidth="1"/>
    <col min="6" max="6" width="47.6640625" bestFit="1" customWidth="1"/>
    <col min="7" max="7" width="12.5" style="47" customWidth="1"/>
    <col min="8" max="10" width="12.5" style="48" customWidth="1"/>
    <col min="11" max="16" width="12.5" style="30" customWidth="1"/>
  </cols>
  <sheetData>
    <row r="1" spans="1:16" x14ac:dyDescent="0.2">
      <c r="A1" s="6" t="s">
        <v>0</v>
      </c>
      <c r="B1" s="7"/>
      <c r="C1" s="8"/>
      <c r="D1" s="7"/>
      <c r="E1" s="9"/>
      <c r="F1" s="7"/>
      <c r="G1" s="10"/>
      <c r="H1" s="11"/>
      <c r="I1" s="11"/>
      <c r="J1" s="11"/>
      <c r="K1" s="8"/>
      <c r="L1" s="8"/>
      <c r="M1" s="8"/>
      <c r="N1" s="8"/>
      <c r="O1" s="8"/>
      <c r="P1" s="12"/>
    </row>
    <row r="2" spans="1:16" s="19" customFormat="1" x14ac:dyDescent="0.2">
      <c r="A2" s="13" t="s">
        <v>1</v>
      </c>
      <c r="B2" s="14"/>
      <c r="C2" s="15"/>
      <c r="D2" s="14"/>
      <c r="E2" s="16" t="s">
        <v>2</v>
      </c>
      <c r="F2" s="14"/>
      <c r="G2" s="17"/>
      <c r="H2" s="18"/>
      <c r="I2" s="18"/>
      <c r="J2" s="18"/>
      <c r="K2" s="15"/>
      <c r="L2" s="15"/>
      <c r="M2" s="15"/>
      <c r="N2" s="15"/>
      <c r="O2" s="15"/>
      <c r="P2" s="15"/>
    </row>
    <row r="3" spans="1:16" s="19" customFormat="1" ht="34" x14ac:dyDescent="0.2">
      <c r="A3" s="20" t="s">
        <v>3</v>
      </c>
      <c r="B3" s="21" t="s">
        <v>4</v>
      </c>
      <c r="C3" s="22" t="s">
        <v>5</v>
      </c>
      <c r="D3" s="21"/>
      <c r="E3" s="20" t="s">
        <v>3</v>
      </c>
      <c r="F3" s="21" t="s">
        <v>6</v>
      </c>
      <c r="G3" s="23" t="s">
        <v>7</v>
      </c>
      <c r="H3" s="24" t="s">
        <v>8</v>
      </c>
      <c r="I3" s="24" t="s">
        <v>9</v>
      </c>
      <c r="J3" s="24" t="s">
        <v>10</v>
      </c>
      <c r="K3" s="22" t="s">
        <v>11</v>
      </c>
      <c r="L3" s="25" t="s">
        <v>12</v>
      </c>
      <c r="M3" s="22" t="s">
        <v>13</v>
      </c>
      <c r="N3" s="25" t="s">
        <v>14</v>
      </c>
      <c r="O3" s="22" t="s">
        <v>15</v>
      </c>
      <c r="P3" s="22" t="s">
        <v>5</v>
      </c>
    </row>
    <row r="4" spans="1:16" x14ac:dyDescent="0.2">
      <c r="A4" s="1">
        <v>42826</v>
      </c>
      <c r="B4" s="26" t="s">
        <v>16</v>
      </c>
      <c r="C4" s="27">
        <v>9894.4699999999993</v>
      </c>
      <c r="D4" s="28"/>
      <c r="E4" s="1">
        <v>42873</v>
      </c>
      <c r="F4" s="26" t="s">
        <v>17</v>
      </c>
      <c r="G4" s="29">
        <v>536</v>
      </c>
      <c r="H4" s="2"/>
      <c r="I4" s="2"/>
      <c r="J4" s="2"/>
      <c r="K4" s="2"/>
      <c r="L4" s="2"/>
      <c r="M4" s="2"/>
      <c r="N4" s="2">
        <v>92.3</v>
      </c>
      <c r="P4" s="2">
        <f>SUM(H4:O4)</f>
        <v>92.3</v>
      </c>
    </row>
    <row r="5" spans="1:16" x14ac:dyDescent="0.2">
      <c r="A5" s="1">
        <v>42846</v>
      </c>
      <c r="B5" s="26" t="s">
        <v>18</v>
      </c>
      <c r="C5" s="27">
        <v>2700</v>
      </c>
      <c r="D5" s="28"/>
      <c r="E5" s="1">
        <v>42877</v>
      </c>
      <c r="F5" s="26" t="s">
        <v>19</v>
      </c>
      <c r="G5" s="29">
        <v>534</v>
      </c>
      <c r="H5" s="2">
        <v>262.5</v>
      </c>
      <c r="I5" s="2">
        <v>43.4</v>
      </c>
      <c r="J5" s="2"/>
      <c r="K5" s="2"/>
      <c r="L5" s="2"/>
      <c r="M5" s="2"/>
      <c r="N5" s="2"/>
      <c r="O5" s="27"/>
      <c r="P5" s="2">
        <f t="shared" ref="P5:P27" si="0">SUM(H5:O5)</f>
        <v>305.89999999999998</v>
      </c>
    </row>
    <row r="6" spans="1:16" x14ac:dyDescent="0.2">
      <c r="A6" s="1">
        <v>42935</v>
      </c>
      <c r="B6" s="26" t="s">
        <v>20</v>
      </c>
      <c r="C6" s="27">
        <v>78.599999999999994</v>
      </c>
      <c r="D6" s="28"/>
      <c r="E6" s="1">
        <v>42877</v>
      </c>
      <c r="F6" s="26" t="s">
        <v>21</v>
      </c>
      <c r="G6" s="29">
        <v>535</v>
      </c>
      <c r="H6" s="2"/>
      <c r="I6" s="2"/>
      <c r="J6" s="2"/>
      <c r="K6" s="2"/>
      <c r="L6" s="2"/>
      <c r="M6" s="2"/>
      <c r="N6" s="2"/>
      <c r="O6" s="2">
        <v>157.19999999999999</v>
      </c>
      <c r="P6" s="2">
        <f t="shared" si="0"/>
        <v>157.19999999999999</v>
      </c>
    </row>
    <row r="7" spans="1:16" x14ac:dyDescent="0.2">
      <c r="A7" s="1">
        <v>42943</v>
      </c>
      <c r="B7" s="26" t="s">
        <v>22</v>
      </c>
      <c r="C7" s="27">
        <v>2946.5</v>
      </c>
      <c r="D7" s="28"/>
      <c r="E7" s="1">
        <v>42877</v>
      </c>
      <c r="F7" s="26" t="s">
        <v>23</v>
      </c>
      <c r="G7" s="29">
        <v>537</v>
      </c>
      <c r="H7" s="2"/>
      <c r="I7" s="2"/>
      <c r="J7" s="2"/>
      <c r="K7" s="2">
        <v>462.11</v>
      </c>
      <c r="L7" s="2"/>
      <c r="M7" s="2"/>
      <c r="N7" s="2"/>
      <c r="O7" s="2"/>
      <c r="P7" s="2">
        <f t="shared" si="0"/>
        <v>462.11</v>
      </c>
    </row>
    <row r="8" spans="1:16" x14ac:dyDescent="0.2">
      <c r="A8" s="1">
        <v>42997</v>
      </c>
      <c r="B8" s="26" t="s">
        <v>18</v>
      </c>
      <c r="C8" s="27">
        <v>2700</v>
      </c>
      <c r="D8" s="28"/>
      <c r="E8" s="1">
        <v>42906</v>
      </c>
      <c r="F8" s="26" t="s">
        <v>24</v>
      </c>
      <c r="G8" s="29">
        <v>538</v>
      </c>
      <c r="H8" s="2"/>
      <c r="I8" s="2"/>
      <c r="J8" s="2"/>
      <c r="L8" s="2"/>
      <c r="M8" s="2">
        <v>240</v>
      </c>
      <c r="N8" s="2"/>
      <c r="P8" s="2">
        <f t="shared" si="0"/>
        <v>240</v>
      </c>
    </row>
    <row r="9" spans="1:16" x14ac:dyDescent="0.2">
      <c r="A9" s="31"/>
      <c r="B9" s="26"/>
      <c r="C9" s="27"/>
      <c r="D9" s="28"/>
      <c r="E9" s="1">
        <v>42908</v>
      </c>
      <c r="F9" s="26" t="s">
        <v>25</v>
      </c>
      <c r="G9" s="29">
        <v>539</v>
      </c>
      <c r="H9" s="2"/>
      <c r="I9" s="2"/>
      <c r="J9" s="2">
        <v>6</v>
      </c>
      <c r="K9" s="2"/>
      <c r="L9" s="2"/>
      <c r="M9" s="2"/>
      <c r="N9" s="2"/>
      <c r="P9" s="2">
        <f t="shared" si="0"/>
        <v>6</v>
      </c>
    </row>
    <row r="10" spans="1:16" x14ac:dyDescent="0.2">
      <c r="A10" s="31"/>
      <c r="B10" s="26"/>
      <c r="C10" s="27"/>
      <c r="D10" s="28"/>
      <c r="E10" s="1">
        <v>42926</v>
      </c>
      <c r="F10" s="26" t="s">
        <v>25</v>
      </c>
      <c r="G10" s="29">
        <v>540</v>
      </c>
      <c r="H10" s="2"/>
      <c r="I10" s="2"/>
      <c r="J10" s="2">
        <v>4</v>
      </c>
      <c r="K10" s="2"/>
      <c r="L10" s="2"/>
      <c r="M10" s="2"/>
      <c r="N10" s="2"/>
      <c r="P10" s="2">
        <f t="shared" si="0"/>
        <v>4</v>
      </c>
    </row>
    <row r="11" spans="1:16" x14ac:dyDescent="0.2">
      <c r="A11" s="31"/>
      <c r="B11" s="26"/>
      <c r="C11" s="27"/>
      <c r="D11" s="28"/>
      <c r="E11" s="1">
        <v>42926</v>
      </c>
      <c r="F11" s="26" t="s">
        <v>26</v>
      </c>
      <c r="G11" s="29">
        <v>541</v>
      </c>
      <c r="H11" s="2"/>
      <c r="I11" s="2"/>
      <c r="J11" s="2"/>
      <c r="K11" s="2">
        <v>42.26</v>
      </c>
      <c r="L11" s="2"/>
      <c r="M11" s="2"/>
      <c r="N11" s="2"/>
      <c r="O11" s="2"/>
      <c r="P11" s="2">
        <f t="shared" si="0"/>
        <v>42.26</v>
      </c>
    </row>
    <row r="12" spans="1:16" x14ac:dyDescent="0.2">
      <c r="A12" s="31"/>
      <c r="B12" s="26"/>
      <c r="C12" s="27"/>
      <c r="D12" s="28"/>
      <c r="E12" s="1">
        <v>42926</v>
      </c>
      <c r="F12" s="26" t="s">
        <v>19</v>
      </c>
      <c r="G12" s="29">
        <v>542</v>
      </c>
      <c r="H12" s="2">
        <v>262.5</v>
      </c>
      <c r="I12" s="2"/>
      <c r="J12" s="2"/>
      <c r="K12" s="2"/>
      <c r="L12" s="2"/>
      <c r="M12" s="2"/>
      <c r="N12" s="2"/>
      <c r="O12" s="2"/>
      <c r="P12" s="2">
        <f t="shared" si="0"/>
        <v>262.5</v>
      </c>
    </row>
    <row r="13" spans="1:16" x14ac:dyDescent="0.2">
      <c r="A13" s="31"/>
      <c r="B13" s="26"/>
      <c r="C13" s="27"/>
      <c r="D13" s="28"/>
      <c r="E13" s="1">
        <v>42928</v>
      </c>
      <c r="F13" s="26" t="s">
        <v>27</v>
      </c>
      <c r="G13" s="29">
        <v>543</v>
      </c>
      <c r="H13" s="2"/>
      <c r="I13" s="2"/>
      <c r="J13" s="2"/>
      <c r="K13" s="2"/>
      <c r="L13" s="2"/>
      <c r="M13" s="2">
        <v>300</v>
      </c>
      <c r="N13" s="2"/>
      <c r="O13" s="2"/>
      <c r="P13" s="2">
        <f t="shared" si="0"/>
        <v>300</v>
      </c>
    </row>
    <row r="14" spans="1:16" x14ac:dyDescent="0.2">
      <c r="A14" s="31"/>
      <c r="B14" s="26"/>
      <c r="C14" s="27"/>
      <c r="D14" s="28"/>
      <c r="E14" s="1">
        <v>42971</v>
      </c>
      <c r="F14" s="26" t="s">
        <v>28</v>
      </c>
      <c r="G14" s="29">
        <v>544</v>
      </c>
      <c r="H14" s="2"/>
      <c r="I14" s="2"/>
      <c r="J14" s="2"/>
      <c r="K14" s="2"/>
      <c r="L14" s="2"/>
      <c r="M14" s="2">
        <v>517.49</v>
      </c>
      <c r="N14" s="2"/>
      <c r="O14" s="2"/>
      <c r="P14" s="2">
        <f t="shared" si="0"/>
        <v>517.49</v>
      </c>
    </row>
    <row r="15" spans="1:16" x14ac:dyDescent="0.2">
      <c r="A15" s="31"/>
      <c r="B15" s="26"/>
      <c r="C15" s="27"/>
      <c r="D15" s="28"/>
      <c r="E15" s="1">
        <v>42992</v>
      </c>
      <c r="F15" s="26" t="s">
        <v>29</v>
      </c>
      <c r="G15" s="32" t="s">
        <v>30</v>
      </c>
      <c r="H15" s="33"/>
      <c r="I15" s="33"/>
      <c r="J15" s="33"/>
      <c r="K15" s="2"/>
      <c r="L15" s="2"/>
      <c r="M15" s="2"/>
      <c r="N15" s="2"/>
      <c r="O15" s="2">
        <v>267.95</v>
      </c>
      <c r="P15" s="2">
        <f t="shared" si="0"/>
        <v>267.95</v>
      </c>
    </row>
    <row r="16" spans="1:16" x14ac:dyDescent="0.2">
      <c r="A16" s="31"/>
      <c r="B16" s="26"/>
      <c r="C16" s="27"/>
      <c r="D16" s="28"/>
      <c r="E16" s="1">
        <v>42992</v>
      </c>
      <c r="F16" s="26" t="s">
        <v>31</v>
      </c>
      <c r="G16" s="32" t="s">
        <v>30</v>
      </c>
      <c r="H16" s="2"/>
      <c r="I16" s="2"/>
      <c r="J16" s="2"/>
      <c r="K16" s="2"/>
      <c r="L16" s="2"/>
      <c r="M16" s="2"/>
      <c r="N16" s="2">
        <v>499</v>
      </c>
      <c r="P16" s="2">
        <f t="shared" si="0"/>
        <v>499</v>
      </c>
    </row>
    <row r="17" spans="1:16" x14ac:dyDescent="0.2">
      <c r="A17" s="31"/>
      <c r="B17" s="26"/>
      <c r="C17" s="27"/>
      <c r="D17" s="28"/>
      <c r="E17" s="1">
        <v>42992</v>
      </c>
      <c r="F17" s="26" t="s">
        <v>32</v>
      </c>
      <c r="G17" s="32" t="s">
        <v>30</v>
      </c>
      <c r="H17" s="2"/>
      <c r="I17" s="2"/>
      <c r="J17" s="2"/>
      <c r="K17" s="2"/>
      <c r="L17" s="2"/>
      <c r="M17" s="2"/>
      <c r="N17" s="2">
        <v>80</v>
      </c>
      <c r="P17" s="2">
        <f t="shared" si="0"/>
        <v>80</v>
      </c>
    </row>
    <row r="18" spans="1:16" x14ac:dyDescent="0.2">
      <c r="A18" s="31"/>
      <c r="B18" s="26"/>
      <c r="C18" s="27"/>
      <c r="D18" s="28"/>
      <c r="E18" s="1">
        <v>42993</v>
      </c>
      <c r="F18" s="26" t="s">
        <v>33</v>
      </c>
      <c r="G18" s="32" t="s">
        <v>30</v>
      </c>
      <c r="H18" s="33">
        <v>1155</v>
      </c>
      <c r="I18" s="33">
        <v>414.29</v>
      </c>
      <c r="J18" s="33"/>
      <c r="K18" s="2"/>
      <c r="L18" s="2"/>
      <c r="M18" s="2"/>
      <c r="N18" s="2"/>
      <c r="O18" s="27"/>
      <c r="P18" s="2">
        <f t="shared" si="0"/>
        <v>1569.29</v>
      </c>
    </row>
    <row r="19" spans="1:16" s="3" customFormat="1" x14ac:dyDescent="0.2">
      <c r="A19" s="4"/>
      <c r="B19" s="34"/>
      <c r="C19" s="35"/>
      <c r="D19" s="36"/>
      <c r="E19" s="37">
        <v>43045</v>
      </c>
      <c r="F19" s="34" t="s">
        <v>34</v>
      </c>
      <c r="G19" s="38" t="s">
        <v>30</v>
      </c>
      <c r="H19" s="39"/>
      <c r="I19" s="39"/>
      <c r="J19" s="39"/>
      <c r="K19" s="39"/>
      <c r="L19" s="39"/>
      <c r="M19" s="39"/>
      <c r="N19" s="39">
        <v>83.84</v>
      </c>
      <c r="P19" s="2">
        <f t="shared" si="0"/>
        <v>83.84</v>
      </c>
    </row>
    <row r="20" spans="1:16" s="3" customFormat="1" x14ac:dyDescent="0.2">
      <c r="A20" s="4"/>
      <c r="B20" s="34"/>
      <c r="C20" s="35"/>
      <c r="D20" s="36"/>
      <c r="E20" s="37">
        <v>43056</v>
      </c>
      <c r="F20" s="34" t="s">
        <v>35</v>
      </c>
      <c r="G20" s="38" t="s">
        <v>30</v>
      </c>
      <c r="H20" s="39"/>
      <c r="I20" s="39"/>
      <c r="J20" s="39"/>
      <c r="K20" s="39"/>
      <c r="L20" s="39">
        <v>78.25</v>
      </c>
      <c r="M20" s="39"/>
      <c r="N20" s="39"/>
      <c r="O20" s="39"/>
      <c r="P20" s="2">
        <f t="shared" si="0"/>
        <v>78.25</v>
      </c>
    </row>
    <row r="21" spans="1:16" s="3" customFormat="1" x14ac:dyDescent="0.2">
      <c r="A21" s="4"/>
      <c r="B21" s="34"/>
      <c r="C21" s="35"/>
      <c r="D21" s="36"/>
      <c r="E21" s="37">
        <v>43056</v>
      </c>
      <c r="F21" s="34" t="s">
        <v>36</v>
      </c>
      <c r="G21" s="38" t="s">
        <v>30</v>
      </c>
      <c r="H21" s="39"/>
      <c r="I21" s="39"/>
      <c r="J21" s="39"/>
      <c r="K21" s="39"/>
      <c r="L21" s="39"/>
      <c r="M21" s="39">
        <v>1395</v>
      </c>
      <c r="N21" s="39"/>
      <c r="P21" s="2">
        <f t="shared" si="0"/>
        <v>1395</v>
      </c>
    </row>
    <row r="22" spans="1:16" s="3" customFormat="1" x14ac:dyDescent="0.2">
      <c r="A22" s="4"/>
      <c r="B22" s="34"/>
      <c r="C22" s="35"/>
      <c r="D22" s="36"/>
      <c r="E22" s="37">
        <v>43056</v>
      </c>
      <c r="F22" s="34" t="s">
        <v>37</v>
      </c>
      <c r="G22" s="38" t="s">
        <v>30</v>
      </c>
      <c r="H22" s="39">
        <v>472.5</v>
      </c>
      <c r="I22" s="39">
        <v>69.62</v>
      </c>
      <c r="J22" s="39"/>
      <c r="K22" s="39"/>
      <c r="L22" s="39"/>
      <c r="M22" s="39"/>
      <c r="N22" s="39"/>
      <c r="O22" s="39"/>
      <c r="P22" s="2">
        <f t="shared" si="0"/>
        <v>542.12</v>
      </c>
    </row>
    <row r="23" spans="1:16" x14ac:dyDescent="0.2">
      <c r="A23" s="31"/>
      <c r="B23" s="26"/>
      <c r="C23" s="27"/>
      <c r="D23" s="28"/>
      <c r="E23" s="1">
        <v>43058</v>
      </c>
      <c r="F23" s="26" t="s">
        <v>38</v>
      </c>
      <c r="G23" s="29" t="s">
        <v>30</v>
      </c>
      <c r="H23" s="2"/>
      <c r="I23" s="2"/>
      <c r="J23" s="2"/>
      <c r="K23" s="2"/>
      <c r="L23" s="2"/>
      <c r="M23" s="2"/>
      <c r="N23" s="2"/>
      <c r="O23" s="2">
        <v>229.79</v>
      </c>
      <c r="P23" s="2">
        <f t="shared" si="0"/>
        <v>229.79</v>
      </c>
    </row>
    <row r="24" spans="1:16" x14ac:dyDescent="0.2">
      <c r="A24" s="31"/>
      <c r="B24" s="26"/>
      <c r="C24" s="27"/>
      <c r="D24" s="28"/>
      <c r="E24" s="1">
        <v>43063</v>
      </c>
      <c r="F24" s="26" t="s">
        <v>38</v>
      </c>
      <c r="G24" s="29" t="s">
        <v>30</v>
      </c>
      <c r="H24" s="2"/>
      <c r="I24" s="2"/>
      <c r="J24" s="2"/>
      <c r="K24" s="2"/>
      <c r="L24" s="2"/>
      <c r="M24" s="2"/>
      <c r="N24" s="2"/>
      <c r="O24" s="2">
        <v>229.79</v>
      </c>
      <c r="P24" s="2">
        <f t="shared" si="0"/>
        <v>229.79</v>
      </c>
    </row>
    <row r="25" spans="1:16" x14ac:dyDescent="0.2">
      <c r="A25" s="31"/>
      <c r="B25" s="26"/>
      <c r="C25" s="27"/>
      <c r="D25" s="28"/>
      <c r="E25" s="1">
        <v>43114</v>
      </c>
      <c r="F25" s="26" t="s">
        <v>39</v>
      </c>
      <c r="G25" s="29" t="s">
        <v>30</v>
      </c>
      <c r="H25" s="2">
        <v>420</v>
      </c>
      <c r="I25" s="2">
        <v>69.52</v>
      </c>
      <c r="J25" s="2"/>
      <c r="K25" s="2"/>
      <c r="L25" s="2"/>
      <c r="M25" s="2"/>
      <c r="N25" s="2"/>
      <c r="O25" s="2"/>
      <c r="P25" s="2">
        <f t="shared" si="0"/>
        <v>489.52</v>
      </c>
    </row>
    <row r="26" spans="1:16" x14ac:dyDescent="0.2">
      <c r="A26" s="31"/>
      <c r="B26" s="26"/>
      <c r="C26" s="27"/>
      <c r="D26" s="28"/>
      <c r="E26" s="1">
        <v>43173</v>
      </c>
      <c r="F26" s="26" t="s">
        <v>40</v>
      </c>
      <c r="G26" s="29" t="s">
        <v>30</v>
      </c>
      <c r="H26" s="2">
        <v>420</v>
      </c>
      <c r="I26" s="2">
        <v>84.67</v>
      </c>
      <c r="J26" s="2"/>
      <c r="K26" s="2"/>
      <c r="L26" s="2"/>
      <c r="M26" s="2"/>
      <c r="N26" s="2"/>
      <c r="O26" s="2"/>
      <c r="P26" s="2">
        <f t="shared" si="0"/>
        <v>504.67</v>
      </c>
    </row>
    <row r="27" spans="1:16" x14ac:dyDescent="0.2">
      <c r="A27" s="31"/>
      <c r="B27" s="26"/>
      <c r="C27" s="27"/>
      <c r="D27" s="28"/>
      <c r="E27" s="1"/>
      <c r="F27" s="26"/>
      <c r="G27" s="29"/>
      <c r="H27" s="2"/>
      <c r="I27" s="2"/>
      <c r="J27" s="2"/>
      <c r="K27" s="2"/>
      <c r="L27" s="2"/>
      <c r="M27" s="2"/>
      <c r="N27" s="2"/>
      <c r="O27" s="2"/>
      <c r="P27" s="2">
        <f t="shared" si="0"/>
        <v>0</v>
      </c>
    </row>
    <row r="28" spans="1:16" x14ac:dyDescent="0.2">
      <c r="A28" s="40" t="s">
        <v>5</v>
      </c>
      <c r="B28" s="41"/>
      <c r="C28" s="42">
        <f>SUM(C4:C27)</f>
        <v>18319.57</v>
      </c>
      <c r="D28" s="41"/>
      <c r="E28" s="43"/>
      <c r="F28" s="41"/>
      <c r="G28" s="44"/>
      <c r="H28" s="42">
        <f>SUM(H4:H27)</f>
        <v>2992.5</v>
      </c>
      <c r="I28" s="42">
        <f t="shared" ref="I28:O28" si="1">SUM(I4:I27)</f>
        <v>681.49999999999989</v>
      </c>
      <c r="J28" s="42">
        <f t="shared" si="1"/>
        <v>10</v>
      </c>
      <c r="K28" s="42">
        <f t="shared" si="1"/>
        <v>504.37</v>
      </c>
      <c r="L28" s="42">
        <f t="shared" si="1"/>
        <v>78.25</v>
      </c>
      <c r="M28" s="42">
        <f t="shared" si="1"/>
        <v>2452.4899999999998</v>
      </c>
      <c r="N28" s="42">
        <f t="shared" si="1"/>
        <v>755.14</v>
      </c>
      <c r="O28" s="42">
        <f t="shared" si="1"/>
        <v>884.7299999999999</v>
      </c>
      <c r="P28" s="42">
        <f>SUM(P4:P27)</f>
        <v>8358.98</v>
      </c>
    </row>
    <row r="31" spans="1:16" x14ac:dyDescent="0.2">
      <c r="O31" s="42" t="s">
        <v>41</v>
      </c>
      <c r="P31" s="42">
        <f>C28-P28</f>
        <v>9960.59</v>
      </c>
    </row>
  </sheetData>
  <pageMargins left="0.7" right="0.7" top="0.75" bottom="0.75" header="0.3" footer="0.3"/>
  <pageSetup paperSize="9" orientation="portrait" horizontalDpi="0" verticalDpi="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2657-8722-5042-ACB5-AABF49A5E65C}">
  <sheetPr>
    <pageSetUpPr fitToPage="1"/>
  </sheetPr>
  <dimension ref="A1:G13"/>
  <sheetViews>
    <sheetView topLeftCell="A2" zoomScaleNormal="100" workbookViewId="0">
      <selection activeCell="B21" sqref="B21"/>
    </sheetView>
  </sheetViews>
  <sheetFormatPr baseColWidth="10" defaultRowHeight="16" x14ac:dyDescent="0.2"/>
  <cols>
    <col min="1" max="1" width="74.1640625" bestFit="1" customWidth="1"/>
    <col min="2" max="2" width="18.6640625" style="48" customWidth="1"/>
  </cols>
  <sheetData>
    <row r="1" spans="1:7" x14ac:dyDescent="0.2">
      <c r="A1" s="55" t="s">
        <v>77</v>
      </c>
      <c r="B1" s="54"/>
    </row>
    <row r="2" spans="1:7" s="19" customFormat="1" x14ac:dyDescent="0.2">
      <c r="A2" s="57" t="s">
        <v>43</v>
      </c>
      <c r="B2" s="51" t="s">
        <v>86</v>
      </c>
      <c r="C2" s="57" t="s">
        <v>75</v>
      </c>
      <c r="D2" s="57" t="s">
        <v>76</v>
      </c>
      <c r="E2" s="57" t="s">
        <v>109</v>
      </c>
      <c r="F2" s="57" t="s">
        <v>117</v>
      </c>
      <c r="G2" s="57" t="s">
        <v>139</v>
      </c>
    </row>
    <row r="3" spans="1:7" x14ac:dyDescent="0.2">
      <c r="A3" s="65" t="s">
        <v>100</v>
      </c>
      <c r="B3" s="58">
        <v>1812</v>
      </c>
      <c r="C3" s="59">
        <v>1585.5</v>
      </c>
      <c r="D3" s="59">
        <v>1359</v>
      </c>
      <c r="E3" s="59">
        <v>1132.5</v>
      </c>
      <c r="F3" s="59">
        <v>906</v>
      </c>
      <c r="G3" s="59">
        <v>679.5</v>
      </c>
    </row>
    <row r="4" spans="1:7" x14ac:dyDescent="0.2">
      <c r="A4" s="65" t="s">
        <v>101</v>
      </c>
      <c r="B4" s="58"/>
      <c r="C4" s="59"/>
      <c r="D4" s="59">
        <v>798</v>
      </c>
      <c r="E4" s="59">
        <v>638.4</v>
      </c>
      <c r="F4" s="59">
        <v>478.8</v>
      </c>
      <c r="G4" s="59">
        <v>319.2</v>
      </c>
    </row>
    <row r="5" spans="1:7" x14ac:dyDescent="0.2">
      <c r="A5" s="66" t="s">
        <v>78</v>
      </c>
      <c r="B5" s="58" t="s">
        <v>99</v>
      </c>
      <c r="C5" s="60" t="s">
        <v>115</v>
      </c>
      <c r="D5" s="60" t="s">
        <v>96</v>
      </c>
      <c r="E5" s="60" t="s">
        <v>96</v>
      </c>
      <c r="F5" s="64" t="s">
        <v>118</v>
      </c>
      <c r="G5" s="60" t="s">
        <v>118</v>
      </c>
    </row>
    <row r="6" spans="1:7" x14ac:dyDescent="0.2">
      <c r="B6" s="56">
        <f t="shared" ref="B6:G6" si="0">SUM(B3:B5)</f>
        <v>1812</v>
      </c>
      <c r="C6" s="56">
        <f t="shared" si="0"/>
        <v>1585.5</v>
      </c>
      <c r="D6" s="56">
        <f t="shared" si="0"/>
        <v>2157</v>
      </c>
      <c r="E6" s="56">
        <f t="shared" si="0"/>
        <v>1770.9</v>
      </c>
      <c r="F6" s="56">
        <f t="shared" si="0"/>
        <v>1384.8</v>
      </c>
      <c r="G6" s="56">
        <f t="shared" si="0"/>
        <v>998.7</v>
      </c>
    </row>
    <row r="7" spans="1:7" x14ac:dyDescent="0.2">
      <c r="A7" s="130" t="s">
        <v>250</v>
      </c>
      <c r="B7" s="131"/>
      <c r="C7" s="130"/>
      <c r="D7" s="130"/>
      <c r="E7" s="130"/>
      <c r="F7" s="130"/>
      <c r="G7" s="130"/>
    </row>
    <row r="8" spans="1:7" x14ac:dyDescent="0.2">
      <c r="A8" t="s">
        <v>252</v>
      </c>
      <c r="B8" s="48">
        <v>1812</v>
      </c>
    </row>
    <row r="9" spans="1:7" x14ac:dyDescent="0.2">
      <c r="A9" t="s">
        <v>251</v>
      </c>
      <c r="B9" s="48">
        <v>798</v>
      </c>
    </row>
    <row r="10" spans="1:7" x14ac:dyDescent="0.2">
      <c r="A10" t="s">
        <v>253</v>
      </c>
      <c r="B10" s="48">
        <v>1</v>
      </c>
    </row>
    <row r="11" spans="1:7" x14ac:dyDescent="0.2">
      <c r="A11" t="s">
        <v>254</v>
      </c>
      <c r="B11" s="48">
        <v>1231</v>
      </c>
    </row>
    <row r="13" spans="1:7" ht="17" thickBot="1" x14ac:dyDescent="0.25">
      <c r="A13" s="132" t="s">
        <v>5</v>
      </c>
      <c r="B13" s="133">
        <v>3842</v>
      </c>
    </row>
  </sheetData>
  <pageMargins left="0.7" right="0.7" top="0.75" bottom="0.75" header="0.3" footer="0.3"/>
  <pageSetup paperSize="9" scale="84" orientation="landscape" horizontalDpi="0" verticalDpi="0"/>
  <headerFooter>
    <oddHeader>&amp;LHolford Parish Council</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14BCD-8403-8745-9DA2-316931D3E41F}">
  <dimension ref="A1:I11"/>
  <sheetViews>
    <sheetView workbookViewId="0">
      <selection activeCell="I12" sqref="I12"/>
    </sheetView>
  </sheetViews>
  <sheetFormatPr baseColWidth="10" defaultRowHeight="16" x14ac:dyDescent="0.2"/>
  <cols>
    <col min="1" max="1" width="21.83203125" style="53" bestFit="1" customWidth="1"/>
    <col min="2" max="16384" width="10.83203125" style="47"/>
  </cols>
  <sheetData>
    <row r="1" spans="1:9" s="52" customFormat="1" x14ac:dyDescent="0.2">
      <c r="A1" s="53"/>
      <c r="B1" s="52" t="s">
        <v>85</v>
      </c>
      <c r="C1" s="52" t="s">
        <v>86</v>
      </c>
      <c r="D1" s="52" t="s">
        <v>75</v>
      </c>
      <c r="E1" s="52" t="s">
        <v>76</v>
      </c>
      <c r="H1" s="52" t="s">
        <v>139</v>
      </c>
      <c r="I1" s="52" t="s">
        <v>255</v>
      </c>
    </row>
    <row r="2" spans="1:9" x14ac:dyDescent="0.2">
      <c r="A2" s="53" t="s">
        <v>87</v>
      </c>
      <c r="B2" s="5">
        <v>6872</v>
      </c>
      <c r="C2" s="5">
        <v>8086</v>
      </c>
      <c r="D2" s="5">
        <v>9895</v>
      </c>
      <c r="E2" s="47">
        <v>9961</v>
      </c>
      <c r="H2" s="47">
        <v>6835</v>
      </c>
      <c r="I2" s="47">
        <v>7552</v>
      </c>
    </row>
    <row r="3" spans="1:9" x14ac:dyDescent="0.2">
      <c r="A3" s="53" t="s">
        <v>79</v>
      </c>
      <c r="B3" s="5">
        <v>3665</v>
      </c>
      <c r="C3" s="5">
        <v>4229</v>
      </c>
      <c r="D3" s="5">
        <v>5400</v>
      </c>
      <c r="E3" s="47">
        <v>6500</v>
      </c>
      <c r="H3" s="47">
        <v>6750</v>
      </c>
      <c r="I3" s="47">
        <v>7550</v>
      </c>
    </row>
    <row r="4" spans="1:9" x14ac:dyDescent="0.2">
      <c r="A4" s="53" t="s">
        <v>5</v>
      </c>
      <c r="B4" s="5">
        <v>720</v>
      </c>
      <c r="C4" s="5">
        <v>3000</v>
      </c>
      <c r="D4" s="5">
        <v>3025</v>
      </c>
      <c r="E4" s="47">
        <v>9975</v>
      </c>
      <c r="H4" s="47">
        <v>1179</v>
      </c>
      <c r="I4" s="47">
        <v>4854</v>
      </c>
    </row>
    <row r="5" spans="1:9" x14ac:dyDescent="0.2">
      <c r="A5" s="53" t="s">
        <v>88</v>
      </c>
      <c r="B5" s="5">
        <v>1575</v>
      </c>
      <c r="C5" s="5">
        <v>1575</v>
      </c>
      <c r="D5" s="5">
        <v>3674</v>
      </c>
      <c r="E5" s="47">
        <v>3145</v>
      </c>
      <c r="H5" s="47">
        <v>3523</v>
      </c>
      <c r="I5" s="47">
        <v>3422</v>
      </c>
    </row>
    <row r="6" spans="1:9" x14ac:dyDescent="0.2">
      <c r="A6" s="53" t="s">
        <v>89</v>
      </c>
      <c r="B6" s="5">
        <v>0</v>
      </c>
      <c r="C6" s="5">
        <v>0</v>
      </c>
      <c r="D6" s="5">
        <v>0</v>
      </c>
      <c r="E6" s="47">
        <v>555</v>
      </c>
      <c r="H6" s="47">
        <v>1110</v>
      </c>
      <c r="I6" s="47">
        <v>1110</v>
      </c>
    </row>
    <row r="7" spans="1:9" x14ac:dyDescent="0.2">
      <c r="A7" s="53" t="s">
        <v>90</v>
      </c>
      <c r="B7" s="5">
        <v>1596</v>
      </c>
      <c r="C7" s="5">
        <v>3845</v>
      </c>
      <c r="D7" s="5">
        <v>4685</v>
      </c>
      <c r="E7" s="47">
        <v>13889</v>
      </c>
      <c r="H7" s="47">
        <v>2579</v>
      </c>
      <c r="I7" s="47">
        <v>4871</v>
      </c>
    </row>
    <row r="8" spans="1:9" x14ac:dyDescent="0.2">
      <c r="A8" s="53" t="s">
        <v>91</v>
      </c>
      <c r="B8" s="5">
        <v>8086</v>
      </c>
      <c r="C8" s="5">
        <v>9895</v>
      </c>
      <c r="D8" s="5">
        <v>9961</v>
      </c>
      <c r="E8" s="47">
        <v>8847</v>
      </c>
      <c r="H8" s="47">
        <v>7552</v>
      </c>
      <c r="I8" s="47">
        <v>10553</v>
      </c>
    </row>
    <row r="9" spans="1:9" x14ac:dyDescent="0.2">
      <c r="A9" s="53" t="s">
        <v>97</v>
      </c>
      <c r="B9" s="5"/>
      <c r="C9" s="5"/>
      <c r="D9" s="5">
        <v>9961</v>
      </c>
      <c r="E9" s="47">
        <v>8847</v>
      </c>
      <c r="H9" s="47">
        <v>7552</v>
      </c>
      <c r="I9" s="47">
        <v>10553</v>
      </c>
    </row>
    <row r="10" spans="1:9" x14ac:dyDescent="0.2">
      <c r="A10" s="53" t="s">
        <v>92</v>
      </c>
      <c r="D10" s="47">
        <v>41812</v>
      </c>
      <c r="E10" s="47">
        <v>41812</v>
      </c>
      <c r="H10" s="47">
        <v>3842</v>
      </c>
      <c r="I10" s="47">
        <v>3842</v>
      </c>
    </row>
    <row r="11" spans="1:9" x14ac:dyDescent="0.2">
      <c r="A11" s="53" t="s">
        <v>93</v>
      </c>
      <c r="E11" s="47">
        <v>9546.51</v>
      </c>
      <c r="H11" s="47">
        <v>6727</v>
      </c>
      <c r="I11" s="47">
        <v>5749</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0E7B-A73E-754C-9A7C-66B48566A557}">
  <dimension ref="A1:R35"/>
  <sheetViews>
    <sheetView topLeftCell="A3" workbookViewId="0">
      <selection activeCell="R33" sqref="R33"/>
    </sheetView>
  </sheetViews>
  <sheetFormatPr baseColWidth="10" defaultColWidth="14.33203125" defaultRowHeight="16" x14ac:dyDescent="0.2"/>
  <cols>
    <col min="1" max="1" width="18" style="45" bestFit="1" customWidth="1"/>
    <col min="2" max="2" width="20.5" customWidth="1"/>
    <col min="3" max="3" width="8.6640625" style="30" customWidth="1"/>
    <col min="4" max="4" width="5.5" customWidth="1"/>
    <col min="5" max="5" width="17.1640625" style="46" bestFit="1" customWidth="1"/>
    <col min="6" max="6" width="57.83203125" bestFit="1" customWidth="1"/>
    <col min="7" max="10" width="12.5" style="48" customWidth="1"/>
    <col min="11" max="14" width="12.5" style="30" customWidth="1"/>
    <col min="15" max="15" width="12.5" style="48" customWidth="1"/>
    <col min="16" max="17" width="12.5" style="30" customWidth="1"/>
  </cols>
  <sheetData>
    <row r="1" spans="1:17" x14ac:dyDescent="0.2">
      <c r="A1" s="6" t="s">
        <v>51</v>
      </c>
      <c r="B1" s="7"/>
      <c r="C1" s="8"/>
      <c r="D1" s="7"/>
      <c r="E1" s="9"/>
      <c r="F1" s="7"/>
      <c r="G1" s="11"/>
      <c r="H1" s="11"/>
      <c r="I1" s="11"/>
      <c r="J1" s="11"/>
      <c r="K1" s="8"/>
      <c r="L1" s="8"/>
      <c r="M1" s="8"/>
      <c r="N1" s="8"/>
      <c r="O1" s="11"/>
      <c r="P1" s="8"/>
      <c r="Q1" s="12"/>
    </row>
    <row r="2" spans="1:17" s="19" customFormat="1" x14ac:dyDescent="0.2">
      <c r="A2" s="13" t="s">
        <v>1</v>
      </c>
      <c r="B2" s="14"/>
      <c r="C2" s="15"/>
      <c r="D2" s="14"/>
      <c r="E2" s="16" t="s">
        <v>2</v>
      </c>
      <c r="F2" s="14"/>
      <c r="G2" s="18"/>
      <c r="H2" s="18"/>
      <c r="I2" s="18"/>
      <c r="J2" s="18"/>
      <c r="K2" s="15"/>
      <c r="L2" s="15"/>
      <c r="M2" s="15"/>
      <c r="N2" s="15"/>
      <c r="O2" s="18"/>
      <c r="P2" s="15"/>
      <c r="Q2" s="15"/>
    </row>
    <row r="3" spans="1:17" s="19" customFormat="1" ht="34" x14ac:dyDescent="0.2">
      <c r="A3" s="20" t="s">
        <v>3</v>
      </c>
      <c r="B3" s="21" t="s">
        <v>4</v>
      </c>
      <c r="C3" s="22" t="s">
        <v>5</v>
      </c>
      <c r="D3" s="21"/>
      <c r="E3" s="20" t="s">
        <v>3</v>
      </c>
      <c r="F3" s="21" t="s">
        <v>6</v>
      </c>
      <c r="G3" s="49" t="s">
        <v>7</v>
      </c>
      <c r="H3" s="24" t="s">
        <v>8</v>
      </c>
      <c r="I3" s="24" t="s">
        <v>9</v>
      </c>
      <c r="J3" s="24" t="s">
        <v>52</v>
      </c>
      <c r="K3" s="22" t="s">
        <v>11</v>
      </c>
      <c r="L3" s="25" t="s">
        <v>12</v>
      </c>
      <c r="M3" s="22" t="s">
        <v>13</v>
      </c>
      <c r="N3" s="25" t="s">
        <v>14</v>
      </c>
      <c r="O3" s="24" t="s">
        <v>53</v>
      </c>
      <c r="P3" s="22" t="s">
        <v>15</v>
      </c>
      <c r="Q3" s="22" t="s">
        <v>5</v>
      </c>
    </row>
    <row r="4" spans="1:17" x14ac:dyDescent="0.2">
      <c r="A4" s="1">
        <v>43191</v>
      </c>
      <c r="B4" s="26" t="s">
        <v>16</v>
      </c>
      <c r="C4" s="27">
        <v>9960.59</v>
      </c>
      <c r="D4" s="28"/>
      <c r="E4" s="1">
        <v>43237</v>
      </c>
      <c r="F4" s="50" t="s">
        <v>54</v>
      </c>
      <c r="G4" s="2"/>
      <c r="H4" s="2">
        <v>525</v>
      </c>
      <c r="I4" s="2">
        <v>49.83</v>
      </c>
      <c r="J4" s="2"/>
      <c r="K4" s="2"/>
      <c r="L4" s="2"/>
      <c r="M4" s="2"/>
      <c r="N4" s="2"/>
      <c r="O4" s="2"/>
      <c r="Q4" s="2">
        <f t="shared" ref="Q4:Q31" si="0">SUM(G4:P4)</f>
        <v>574.83000000000004</v>
      </c>
    </row>
    <row r="5" spans="1:17" x14ac:dyDescent="0.2">
      <c r="A5" s="1">
        <v>43216</v>
      </c>
      <c r="B5" s="26" t="s">
        <v>18</v>
      </c>
      <c r="C5" s="27">
        <v>3250</v>
      </c>
      <c r="D5" s="28"/>
      <c r="E5" s="1">
        <v>43251</v>
      </c>
      <c r="F5" s="26" t="s">
        <v>55</v>
      </c>
      <c r="G5" s="2"/>
      <c r="H5" s="2"/>
      <c r="I5" s="2"/>
      <c r="J5" s="2"/>
      <c r="K5" s="2">
        <v>314.26</v>
      </c>
      <c r="L5" s="2"/>
      <c r="M5" s="2"/>
      <c r="N5" s="2"/>
      <c r="O5" s="2"/>
      <c r="P5" s="27"/>
      <c r="Q5" s="2">
        <f t="shared" si="0"/>
        <v>314.26</v>
      </c>
    </row>
    <row r="6" spans="1:17" x14ac:dyDescent="0.2">
      <c r="A6" s="1">
        <v>43312</v>
      </c>
      <c r="B6" s="26" t="s">
        <v>56</v>
      </c>
      <c r="C6" s="27">
        <v>9975</v>
      </c>
      <c r="D6" s="28"/>
      <c r="E6" s="1">
        <v>43266</v>
      </c>
      <c r="F6" s="26" t="s">
        <v>57</v>
      </c>
      <c r="G6" s="2"/>
      <c r="H6" s="2"/>
      <c r="I6" s="2"/>
      <c r="J6" s="2"/>
      <c r="L6" s="2"/>
      <c r="M6" s="2"/>
      <c r="N6" s="2"/>
      <c r="O6" s="2"/>
      <c r="P6" s="30">
        <v>300</v>
      </c>
      <c r="Q6" s="2">
        <f t="shared" si="0"/>
        <v>300</v>
      </c>
    </row>
    <row r="7" spans="1:17" x14ac:dyDescent="0.2">
      <c r="A7" s="1">
        <v>43357</v>
      </c>
      <c r="B7" s="26" t="s">
        <v>18</v>
      </c>
      <c r="C7" s="27">
        <v>3250</v>
      </c>
      <c r="D7" s="28"/>
      <c r="E7" s="1">
        <v>43291</v>
      </c>
      <c r="F7" s="50" t="s">
        <v>58</v>
      </c>
      <c r="G7" s="2"/>
      <c r="H7" s="2">
        <v>405</v>
      </c>
      <c r="I7" s="2">
        <v>119.27</v>
      </c>
      <c r="J7" s="2"/>
      <c r="K7" s="2"/>
      <c r="L7" s="2"/>
      <c r="M7" s="2"/>
      <c r="N7" s="2"/>
      <c r="O7" s="2"/>
      <c r="Q7" s="2">
        <f t="shared" si="0"/>
        <v>524.27</v>
      </c>
    </row>
    <row r="8" spans="1:17" x14ac:dyDescent="0.2">
      <c r="A8" s="1"/>
      <c r="B8" s="26"/>
      <c r="C8" s="27"/>
      <c r="D8" s="28"/>
      <c r="E8" s="1">
        <v>43291</v>
      </c>
      <c r="F8" s="26" t="s">
        <v>59</v>
      </c>
      <c r="G8" s="2"/>
      <c r="H8" s="2"/>
      <c r="I8" s="2"/>
      <c r="J8" s="2"/>
      <c r="K8" s="2"/>
      <c r="L8" s="2"/>
      <c r="M8" s="2">
        <v>360</v>
      </c>
      <c r="N8" s="2"/>
      <c r="O8" s="2"/>
      <c r="Q8" s="2">
        <f t="shared" si="0"/>
        <v>360</v>
      </c>
    </row>
    <row r="9" spans="1:17" x14ac:dyDescent="0.2">
      <c r="A9" s="1"/>
      <c r="B9" s="26"/>
      <c r="C9" s="27"/>
      <c r="D9" s="28"/>
      <c r="E9" s="1">
        <v>43292</v>
      </c>
      <c r="F9" s="26" t="s">
        <v>60</v>
      </c>
      <c r="G9" s="2"/>
      <c r="H9" s="2"/>
      <c r="I9" s="2"/>
      <c r="J9" s="2"/>
      <c r="K9" s="2"/>
      <c r="L9" s="2">
        <v>77.16</v>
      </c>
      <c r="M9" s="2"/>
      <c r="N9" s="2"/>
      <c r="O9" s="2"/>
      <c r="P9" s="2"/>
      <c r="Q9" s="2">
        <f t="shared" si="0"/>
        <v>77.16</v>
      </c>
    </row>
    <row r="10" spans="1:17" x14ac:dyDescent="0.2">
      <c r="A10" s="1"/>
      <c r="B10" s="26"/>
      <c r="C10" s="27"/>
      <c r="D10" s="28"/>
      <c r="E10" s="1">
        <v>43313</v>
      </c>
      <c r="F10" s="26" t="s">
        <v>61</v>
      </c>
      <c r="G10" s="2"/>
      <c r="H10" s="2"/>
      <c r="I10" s="2"/>
      <c r="J10" s="2"/>
      <c r="K10" s="2"/>
      <c r="L10" s="2"/>
      <c r="M10" s="2"/>
      <c r="N10" s="2"/>
      <c r="O10" s="2"/>
      <c r="P10" s="2">
        <v>102</v>
      </c>
      <c r="Q10" s="2">
        <f t="shared" si="0"/>
        <v>102</v>
      </c>
    </row>
    <row r="11" spans="1:17" x14ac:dyDescent="0.2">
      <c r="A11" s="1"/>
      <c r="B11" s="26"/>
      <c r="C11" s="27"/>
      <c r="D11" s="28"/>
      <c r="E11" s="1">
        <v>43346</v>
      </c>
      <c r="F11" s="26" t="s">
        <v>62</v>
      </c>
      <c r="G11" s="2"/>
      <c r="H11" s="2"/>
      <c r="I11" s="2"/>
      <c r="J11" s="2"/>
      <c r="K11" s="2"/>
      <c r="L11" s="2"/>
      <c r="M11" s="2"/>
      <c r="N11" s="2"/>
      <c r="O11" s="2"/>
      <c r="P11" s="2">
        <v>280.8</v>
      </c>
      <c r="Q11" s="2">
        <f t="shared" si="0"/>
        <v>280.8</v>
      </c>
    </row>
    <row r="12" spans="1:17" x14ac:dyDescent="0.2">
      <c r="A12" s="31"/>
      <c r="B12" s="26"/>
      <c r="C12" s="27"/>
      <c r="D12" s="28"/>
      <c r="E12" s="1">
        <v>43353</v>
      </c>
      <c r="F12" s="26" t="s">
        <v>63</v>
      </c>
      <c r="G12" s="2"/>
      <c r="H12" s="2">
        <v>360</v>
      </c>
      <c r="I12" s="2">
        <v>61.97</v>
      </c>
      <c r="J12" s="2"/>
      <c r="K12" s="2"/>
      <c r="L12" s="2"/>
      <c r="M12" s="2"/>
      <c r="N12" s="2"/>
      <c r="O12" s="2"/>
      <c r="P12" s="2"/>
      <c r="Q12" s="2">
        <f t="shared" si="0"/>
        <v>421.97</v>
      </c>
    </row>
    <row r="13" spans="1:17" x14ac:dyDescent="0.2">
      <c r="A13" s="31"/>
      <c r="B13" s="26"/>
      <c r="C13" s="27"/>
      <c r="D13" s="28"/>
      <c r="E13" s="1">
        <v>43353</v>
      </c>
      <c r="F13" s="26" t="s">
        <v>64</v>
      </c>
      <c r="G13" s="2"/>
      <c r="H13" s="2"/>
      <c r="I13" s="2"/>
      <c r="J13" s="2">
        <v>108</v>
      </c>
      <c r="K13" s="2"/>
      <c r="L13" s="2"/>
      <c r="M13" s="2"/>
      <c r="N13" s="2"/>
      <c r="O13" s="2"/>
      <c r="P13" s="2"/>
      <c r="Q13" s="2">
        <f t="shared" si="0"/>
        <v>108</v>
      </c>
    </row>
    <row r="14" spans="1:17" x14ac:dyDescent="0.2">
      <c r="A14" s="31"/>
      <c r="B14" s="26"/>
      <c r="C14" s="27"/>
      <c r="D14" s="28"/>
      <c r="E14" s="1">
        <v>43288</v>
      </c>
      <c r="F14" s="26" t="s">
        <v>65</v>
      </c>
      <c r="G14" s="2"/>
      <c r="H14" s="2"/>
      <c r="I14" s="2"/>
      <c r="J14" s="2"/>
      <c r="K14" s="2"/>
      <c r="L14" s="2"/>
      <c r="M14" s="2"/>
      <c r="N14" s="2">
        <v>200</v>
      </c>
      <c r="O14" s="2"/>
      <c r="P14" s="2"/>
      <c r="Q14" s="2">
        <f t="shared" si="0"/>
        <v>200</v>
      </c>
    </row>
    <row r="15" spans="1:17" x14ac:dyDescent="0.2">
      <c r="A15" s="31"/>
      <c r="B15" s="26"/>
      <c r="C15" s="27"/>
      <c r="D15" s="28"/>
      <c r="E15" s="1">
        <v>43357</v>
      </c>
      <c r="F15" s="26" t="s">
        <v>66</v>
      </c>
      <c r="G15" s="2"/>
      <c r="H15" s="2"/>
      <c r="I15" s="2"/>
      <c r="J15" s="2"/>
      <c r="K15" s="2"/>
      <c r="L15" s="2"/>
      <c r="M15" s="2"/>
      <c r="N15" s="2">
        <v>798</v>
      </c>
      <c r="O15" s="2"/>
      <c r="P15" s="2"/>
      <c r="Q15" s="2">
        <f t="shared" si="0"/>
        <v>798</v>
      </c>
    </row>
    <row r="16" spans="1:17" x14ac:dyDescent="0.2">
      <c r="A16" s="31"/>
      <c r="B16" s="26"/>
      <c r="C16" s="27"/>
      <c r="D16" s="28"/>
      <c r="E16" s="1">
        <v>43362</v>
      </c>
      <c r="F16" s="26" t="s">
        <v>67</v>
      </c>
      <c r="G16" s="2">
        <v>10000</v>
      </c>
      <c r="H16" s="2"/>
      <c r="I16" s="2"/>
      <c r="J16" s="2"/>
      <c r="K16" s="2"/>
      <c r="L16" s="2"/>
      <c r="M16" s="2"/>
      <c r="N16" s="2"/>
      <c r="O16" s="2"/>
      <c r="P16" s="2"/>
      <c r="Q16" s="2">
        <f t="shared" si="0"/>
        <v>10000</v>
      </c>
    </row>
    <row r="17" spans="1:18" x14ac:dyDescent="0.2">
      <c r="A17" s="31"/>
      <c r="B17" s="26"/>
      <c r="C17" s="27"/>
      <c r="D17" s="28"/>
      <c r="E17" s="1">
        <v>43379</v>
      </c>
      <c r="F17" s="26" t="s">
        <v>68</v>
      </c>
      <c r="G17" s="2"/>
      <c r="H17" s="2"/>
      <c r="I17" s="2"/>
      <c r="J17" s="2"/>
      <c r="K17" s="2"/>
      <c r="L17" s="2"/>
      <c r="M17" s="2"/>
      <c r="N17" s="2">
        <v>128.97999999999999</v>
      </c>
      <c r="O17" s="2"/>
      <c r="P17" s="2"/>
      <c r="Q17" s="2">
        <f t="shared" si="0"/>
        <v>128.97999999999999</v>
      </c>
    </row>
    <row r="18" spans="1:18" x14ac:dyDescent="0.2">
      <c r="A18" s="31"/>
      <c r="B18" s="26"/>
      <c r="C18" s="27"/>
      <c r="D18" s="28"/>
      <c r="E18" s="1">
        <v>43417</v>
      </c>
      <c r="F18" s="26" t="s">
        <v>59</v>
      </c>
      <c r="G18" s="2"/>
      <c r="H18" s="2"/>
      <c r="I18" s="2"/>
      <c r="J18" s="2"/>
      <c r="K18" s="2"/>
      <c r="L18" s="2"/>
      <c r="M18" s="2">
        <v>822</v>
      </c>
      <c r="N18" s="2"/>
      <c r="O18" s="2"/>
      <c r="P18" s="2"/>
      <c r="Q18" s="2">
        <f t="shared" si="0"/>
        <v>822</v>
      </c>
    </row>
    <row r="19" spans="1:18" x14ac:dyDescent="0.2">
      <c r="A19" s="31"/>
      <c r="B19" s="26"/>
      <c r="C19" s="27"/>
      <c r="D19" s="28"/>
      <c r="E19" s="1">
        <v>43417</v>
      </c>
      <c r="F19" s="26" t="s">
        <v>65</v>
      </c>
      <c r="G19" s="2"/>
      <c r="H19" s="2"/>
      <c r="I19" s="2"/>
      <c r="J19" s="2"/>
      <c r="K19" s="2"/>
      <c r="L19" s="2"/>
      <c r="M19" s="2"/>
      <c r="N19" s="2">
        <v>41.51</v>
      </c>
      <c r="O19" s="2"/>
      <c r="P19" s="2"/>
      <c r="Q19" s="2">
        <f t="shared" si="0"/>
        <v>41.51</v>
      </c>
    </row>
    <row r="20" spans="1:18" x14ac:dyDescent="0.2">
      <c r="A20" s="31"/>
      <c r="B20" s="26"/>
      <c r="C20" s="27"/>
      <c r="D20" s="28"/>
      <c r="E20" s="1">
        <v>43417</v>
      </c>
      <c r="F20" s="26" t="s">
        <v>37</v>
      </c>
      <c r="G20" s="2"/>
      <c r="H20" s="2">
        <v>600</v>
      </c>
      <c r="I20" s="2">
        <v>39.909999999999997</v>
      </c>
      <c r="J20" s="2"/>
      <c r="K20" s="2"/>
      <c r="L20" s="2"/>
      <c r="M20" s="2"/>
      <c r="N20" s="2"/>
      <c r="O20" s="2"/>
      <c r="P20" s="2"/>
      <c r="Q20" s="2">
        <f t="shared" si="0"/>
        <v>639.91</v>
      </c>
    </row>
    <row r="21" spans="1:18" x14ac:dyDescent="0.2">
      <c r="A21" s="31"/>
      <c r="B21" s="26"/>
      <c r="C21" s="27"/>
      <c r="D21" s="28"/>
      <c r="E21" s="1">
        <v>43482</v>
      </c>
      <c r="F21" s="26" t="s">
        <v>69</v>
      </c>
      <c r="G21" s="2"/>
      <c r="H21" s="2"/>
      <c r="I21" s="2"/>
      <c r="J21" s="2"/>
      <c r="K21" s="2"/>
      <c r="L21" s="2"/>
      <c r="M21" s="2"/>
      <c r="N21" s="2"/>
      <c r="O21" s="2"/>
      <c r="P21" s="2">
        <v>102</v>
      </c>
      <c r="Q21" s="2">
        <f t="shared" si="0"/>
        <v>102</v>
      </c>
    </row>
    <row r="22" spans="1:18" x14ac:dyDescent="0.2">
      <c r="A22" s="31"/>
      <c r="B22" s="26"/>
      <c r="C22" s="27"/>
      <c r="D22" s="28"/>
      <c r="E22" s="1">
        <v>43482</v>
      </c>
      <c r="F22" s="26" t="s">
        <v>70</v>
      </c>
      <c r="G22" s="2"/>
      <c r="H22" s="2">
        <v>472.5</v>
      </c>
      <c r="I22" s="2">
        <v>52.9</v>
      </c>
      <c r="J22" s="2"/>
      <c r="K22" s="2"/>
      <c r="L22" s="2"/>
      <c r="M22" s="2"/>
      <c r="N22" s="2"/>
      <c r="O22" s="2"/>
      <c r="P22" s="2"/>
      <c r="Q22" s="2">
        <f t="shared" si="0"/>
        <v>525.4</v>
      </c>
    </row>
    <row r="23" spans="1:18" x14ac:dyDescent="0.2">
      <c r="A23" s="31"/>
      <c r="B23" s="26"/>
      <c r="C23" s="27"/>
      <c r="D23" s="28"/>
      <c r="E23" s="1">
        <v>43496</v>
      </c>
      <c r="F23" s="26" t="s">
        <v>56</v>
      </c>
      <c r="G23" s="2"/>
      <c r="H23" s="2"/>
      <c r="I23" s="2"/>
      <c r="J23" s="2"/>
      <c r="K23" s="2"/>
      <c r="L23" s="2"/>
      <c r="M23" s="2"/>
      <c r="N23" s="2"/>
      <c r="O23" s="2">
        <v>554.99</v>
      </c>
      <c r="P23" s="2"/>
      <c r="Q23" s="2">
        <f t="shared" si="0"/>
        <v>554.99</v>
      </c>
    </row>
    <row r="24" spans="1:18" x14ac:dyDescent="0.2">
      <c r="A24" s="31"/>
      <c r="B24" s="26"/>
      <c r="C24" s="27"/>
      <c r="D24" s="28"/>
      <c r="E24" s="1">
        <v>43502</v>
      </c>
      <c r="F24" s="26" t="s">
        <v>71</v>
      </c>
      <c r="G24" s="2"/>
      <c r="H24" s="2"/>
      <c r="I24" s="2"/>
      <c r="J24" s="2"/>
      <c r="K24" s="2"/>
      <c r="L24" s="2"/>
      <c r="M24" s="2"/>
      <c r="N24" s="2"/>
      <c r="O24" s="2"/>
      <c r="P24" s="2">
        <v>60</v>
      </c>
      <c r="Q24" s="2">
        <f t="shared" si="0"/>
        <v>60</v>
      </c>
    </row>
    <row r="25" spans="1:18" x14ac:dyDescent="0.2">
      <c r="A25" s="31"/>
      <c r="B25" s="26"/>
      <c r="C25" s="27"/>
      <c r="D25" s="28"/>
      <c r="E25" s="1">
        <v>43537</v>
      </c>
      <c r="F25" s="26" t="s">
        <v>72</v>
      </c>
      <c r="G25" s="2"/>
      <c r="H25" s="2"/>
      <c r="I25" s="2"/>
      <c r="J25" s="2"/>
      <c r="K25" s="2"/>
      <c r="L25" s="2"/>
      <c r="N25" s="2"/>
      <c r="O25" s="2"/>
      <c r="P25" s="2">
        <v>114</v>
      </c>
      <c r="Q25" s="2">
        <f t="shared" si="0"/>
        <v>114</v>
      </c>
    </row>
    <row r="26" spans="1:18" x14ac:dyDescent="0.2">
      <c r="A26" s="31"/>
      <c r="B26" s="26"/>
      <c r="C26" s="27"/>
      <c r="D26" s="28"/>
      <c r="E26" s="1">
        <v>43537</v>
      </c>
      <c r="F26" s="26" t="s">
        <v>73</v>
      </c>
      <c r="G26" s="2"/>
      <c r="H26" s="2"/>
      <c r="I26" s="2"/>
      <c r="J26" s="2">
        <v>80</v>
      </c>
      <c r="K26" s="2"/>
      <c r="L26" s="2"/>
      <c r="M26" s="2"/>
      <c r="N26" s="2"/>
      <c r="O26" s="2"/>
      <c r="P26" s="2"/>
      <c r="Q26" s="2">
        <f t="shared" si="0"/>
        <v>80</v>
      </c>
    </row>
    <row r="27" spans="1:18" x14ac:dyDescent="0.2">
      <c r="A27" s="31"/>
      <c r="B27" s="26"/>
      <c r="C27" s="27"/>
      <c r="D27" s="28"/>
      <c r="E27" s="1">
        <v>43537</v>
      </c>
      <c r="F27" s="26" t="s">
        <v>74</v>
      </c>
      <c r="G27" s="2"/>
      <c r="H27" s="2">
        <v>420</v>
      </c>
      <c r="I27" s="2">
        <v>38.83</v>
      </c>
      <c r="J27" s="2"/>
      <c r="K27" s="2"/>
      <c r="L27" s="2"/>
      <c r="M27" s="2"/>
      <c r="N27" s="2"/>
      <c r="O27" s="2"/>
      <c r="P27" s="2"/>
      <c r="Q27" s="2">
        <f t="shared" si="0"/>
        <v>458.83</v>
      </c>
    </row>
    <row r="28" spans="1:18" x14ac:dyDescent="0.2">
      <c r="A28" s="31"/>
      <c r="B28" s="26"/>
      <c r="C28" s="27"/>
      <c r="D28" s="28"/>
      <c r="E28" s="1"/>
      <c r="F28" s="26"/>
      <c r="G28" s="2"/>
      <c r="H28" s="2"/>
      <c r="I28" s="2"/>
      <c r="J28" s="2"/>
      <c r="K28" s="2"/>
      <c r="L28" s="2"/>
      <c r="M28" s="2"/>
      <c r="N28" s="2"/>
      <c r="O28" s="2"/>
      <c r="P28" s="2"/>
      <c r="Q28" s="2">
        <f t="shared" si="0"/>
        <v>0</v>
      </c>
    </row>
    <row r="29" spans="1:18" x14ac:dyDescent="0.2">
      <c r="A29" s="31"/>
      <c r="B29" s="26"/>
      <c r="C29" s="27"/>
      <c r="D29" s="28"/>
      <c r="E29" s="1"/>
      <c r="F29" s="26"/>
      <c r="G29" s="2"/>
      <c r="H29" s="2"/>
      <c r="I29" s="2"/>
      <c r="J29" s="2"/>
      <c r="K29" s="2"/>
      <c r="L29" s="2"/>
      <c r="M29" s="2"/>
      <c r="N29" s="2"/>
      <c r="O29" s="2"/>
      <c r="P29" s="2"/>
      <c r="Q29" s="2">
        <f t="shared" si="0"/>
        <v>0</v>
      </c>
    </row>
    <row r="30" spans="1:18" x14ac:dyDescent="0.2">
      <c r="A30" s="31"/>
      <c r="B30" s="26"/>
      <c r="C30" s="27"/>
      <c r="D30" s="28"/>
      <c r="E30" s="1"/>
      <c r="F30" s="26"/>
      <c r="G30" s="2"/>
      <c r="H30" s="2"/>
      <c r="I30" s="2"/>
      <c r="J30" s="2"/>
      <c r="K30" s="2"/>
      <c r="L30" s="2"/>
      <c r="M30" s="2"/>
      <c r="N30" s="2"/>
      <c r="O30" s="2"/>
      <c r="P30" s="2"/>
      <c r="Q30" s="2">
        <f t="shared" si="0"/>
        <v>0</v>
      </c>
    </row>
    <row r="31" spans="1:18" x14ac:dyDescent="0.2">
      <c r="A31" s="31"/>
      <c r="B31" s="26"/>
      <c r="C31" s="27"/>
      <c r="D31" s="28"/>
      <c r="E31" s="1"/>
      <c r="F31" s="26"/>
      <c r="G31" s="2"/>
      <c r="H31" s="2"/>
      <c r="I31" s="2"/>
      <c r="J31" s="2"/>
      <c r="K31" s="2"/>
      <c r="L31" s="2"/>
      <c r="M31" s="2"/>
      <c r="N31" s="2"/>
      <c r="O31" s="2"/>
      <c r="P31" s="2"/>
      <c r="Q31" s="2">
        <f t="shared" si="0"/>
        <v>0</v>
      </c>
    </row>
    <row r="32" spans="1:18" x14ac:dyDescent="0.2">
      <c r="A32" s="40" t="s">
        <v>5</v>
      </c>
      <c r="B32" s="41"/>
      <c r="C32" s="42">
        <f>SUM(C4:C31)</f>
        <v>26435.59</v>
      </c>
      <c r="D32" s="41"/>
      <c r="E32" s="43"/>
      <c r="F32" s="41"/>
      <c r="G32" s="42">
        <f>SUM(G4:G31)</f>
        <v>10000</v>
      </c>
      <c r="H32" s="42">
        <f t="shared" ref="H32:Q32" si="1">SUM(H4:H31)</f>
        <v>2782.5</v>
      </c>
      <c r="I32" s="42">
        <f t="shared" si="1"/>
        <v>362.71</v>
      </c>
      <c r="J32" s="42">
        <f t="shared" si="1"/>
        <v>188</v>
      </c>
      <c r="K32" s="42">
        <f t="shared" si="1"/>
        <v>314.26</v>
      </c>
      <c r="L32" s="42">
        <f t="shared" si="1"/>
        <v>77.16</v>
      </c>
      <c r="M32" s="42">
        <f t="shared" si="1"/>
        <v>1182</v>
      </c>
      <c r="N32" s="42">
        <f t="shared" si="1"/>
        <v>1168.49</v>
      </c>
      <c r="O32" s="42">
        <f t="shared" si="1"/>
        <v>554.99</v>
      </c>
      <c r="P32" s="42">
        <f t="shared" si="1"/>
        <v>958.8</v>
      </c>
      <c r="Q32" s="42">
        <f t="shared" si="1"/>
        <v>17588.910000000003</v>
      </c>
      <c r="R32" s="70"/>
    </row>
    <row r="35" spans="16:17" x14ac:dyDescent="0.2">
      <c r="P35" s="42" t="s">
        <v>41</v>
      </c>
      <c r="Q35" s="42">
        <f>C32-Q32</f>
        <v>8846.6799999999967</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EA70C-3521-674B-80A8-30E9461C2F11}">
  <sheetPr>
    <pageSetUpPr fitToPage="1"/>
  </sheetPr>
  <dimension ref="A1:Q35"/>
  <sheetViews>
    <sheetView topLeftCell="A3" zoomScale="103" workbookViewId="0">
      <selection activeCell="G1" sqref="G1:Q1048576"/>
    </sheetView>
  </sheetViews>
  <sheetFormatPr baseColWidth="10" defaultColWidth="14.33203125" defaultRowHeight="16" x14ac:dyDescent="0.2"/>
  <cols>
    <col min="1" max="1" width="18" style="45" bestFit="1" customWidth="1"/>
    <col min="2" max="2" width="34.33203125" bestFit="1" customWidth="1"/>
    <col min="3" max="3" width="8.6640625" style="30" customWidth="1"/>
    <col min="4" max="4" width="5.5" customWidth="1"/>
    <col min="5" max="5" width="17.1640625" style="46" bestFit="1" customWidth="1"/>
    <col min="6" max="6" width="57.83203125" bestFit="1" customWidth="1"/>
    <col min="7" max="17" width="12.5" style="48" customWidth="1"/>
  </cols>
  <sheetData>
    <row r="1" spans="1:17" x14ac:dyDescent="0.2">
      <c r="A1" s="6" t="s">
        <v>98</v>
      </c>
      <c r="B1" s="7"/>
      <c r="C1" s="8"/>
      <c r="D1" s="7"/>
      <c r="E1" s="9"/>
      <c r="F1" s="7"/>
      <c r="G1" s="11"/>
      <c r="H1" s="11"/>
      <c r="I1" s="11"/>
      <c r="J1" s="11"/>
      <c r="K1" s="11"/>
      <c r="L1" s="11"/>
      <c r="M1" s="11"/>
      <c r="N1" s="11"/>
      <c r="O1" s="11"/>
      <c r="P1" s="11"/>
      <c r="Q1" s="61"/>
    </row>
    <row r="2" spans="1:17" s="19" customFormat="1" x14ac:dyDescent="0.2">
      <c r="A2" s="13" t="s">
        <v>1</v>
      </c>
      <c r="B2" s="14"/>
      <c r="C2" s="15"/>
      <c r="D2" s="14"/>
      <c r="E2" s="16" t="s">
        <v>2</v>
      </c>
      <c r="F2" s="14"/>
      <c r="G2" s="18"/>
      <c r="H2" s="18"/>
      <c r="I2" s="18"/>
      <c r="J2" s="18"/>
      <c r="K2" s="18"/>
      <c r="L2" s="18"/>
      <c r="M2" s="18"/>
      <c r="N2" s="18"/>
      <c r="O2" s="18"/>
      <c r="P2" s="18"/>
      <c r="Q2" s="18"/>
    </row>
    <row r="3" spans="1:17" s="19" customFormat="1" ht="34" x14ac:dyDescent="0.2">
      <c r="A3" s="20" t="s">
        <v>3</v>
      </c>
      <c r="B3" s="21" t="s">
        <v>4</v>
      </c>
      <c r="C3" s="22" t="s">
        <v>5</v>
      </c>
      <c r="D3" s="21"/>
      <c r="E3" s="20" t="s">
        <v>3</v>
      </c>
      <c r="F3" s="21" t="s">
        <v>6</v>
      </c>
      <c r="G3" s="49" t="s">
        <v>7</v>
      </c>
      <c r="H3" s="24" t="s">
        <v>8</v>
      </c>
      <c r="I3" s="24" t="s">
        <v>9</v>
      </c>
      <c r="J3" s="24" t="s">
        <v>52</v>
      </c>
      <c r="K3" s="49" t="s">
        <v>11</v>
      </c>
      <c r="L3" s="24" t="s">
        <v>12</v>
      </c>
      <c r="M3" s="49" t="s">
        <v>13</v>
      </c>
      <c r="N3" s="24" t="s">
        <v>14</v>
      </c>
      <c r="O3" s="24" t="s">
        <v>53</v>
      </c>
      <c r="P3" s="49" t="s">
        <v>106</v>
      </c>
      <c r="Q3" s="49" t="s">
        <v>5</v>
      </c>
    </row>
    <row r="4" spans="1:17" x14ac:dyDescent="0.2">
      <c r="A4" s="1">
        <v>43556</v>
      </c>
      <c r="B4" s="26" t="s">
        <v>16</v>
      </c>
      <c r="C4" s="27">
        <v>8846.68</v>
      </c>
      <c r="D4" s="28"/>
      <c r="E4" s="1">
        <v>43600</v>
      </c>
      <c r="F4" s="26" t="s">
        <v>59</v>
      </c>
      <c r="G4" s="2"/>
      <c r="H4" s="2"/>
      <c r="I4" s="2"/>
      <c r="J4" s="2"/>
      <c r="K4" s="2"/>
      <c r="L4" s="2"/>
      <c r="M4" s="2">
        <v>180</v>
      </c>
      <c r="N4" s="2"/>
      <c r="O4" s="2"/>
      <c r="Q4" s="2">
        <f t="shared" ref="Q4:Q29" si="0">SUM(G4:P4)</f>
        <v>180</v>
      </c>
    </row>
    <row r="5" spans="1:17" x14ac:dyDescent="0.2">
      <c r="A5" s="1">
        <v>43580</v>
      </c>
      <c r="B5" s="26" t="s">
        <v>18</v>
      </c>
      <c r="C5" s="27">
        <v>6500</v>
      </c>
      <c r="D5" s="28"/>
      <c r="E5" s="1">
        <v>43600</v>
      </c>
      <c r="F5" s="26" t="s">
        <v>59</v>
      </c>
      <c r="G5" s="2"/>
      <c r="H5" s="2"/>
      <c r="I5" s="2"/>
      <c r="J5" s="2"/>
      <c r="K5" s="2"/>
      <c r="L5" s="2"/>
      <c r="M5" s="2">
        <v>180</v>
      </c>
      <c r="N5" s="2"/>
      <c r="O5" s="2"/>
      <c r="P5" s="2"/>
      <c r="Q5" s="2">
        <f t="shared" si="0"/>
        <v>180</v>
      </c>
    </row>
    <row r="6" spans="1:17" x14ac:dyDescent="0.2">
      <c r="A6" s="1">
        <v>43585</v>
      </c>
      <c r="B6" s="26" t="s">
        <v>102</v>
      </c>
      <c r="C6" s="27">
        <v>261.39999999999998</v>
      </c>
      <c r="D6" s="28"/>
      <c r="E6" s="1">
        <v>43600</v>
      </c>
      <c r="F6" s="26" t="s">
        <v>54</v>
      </c>
      <c r="G6" s="2"/>
      <c r="H6" s="2">
        <v>367.5</v>
      </c>
      <c r="I6" s="2">
        <v>68.77</v>
      </c>
      <c r="J6" s="2"/>
      <c r="K6" s="2"/>
      <c r="L6" s="2"/>
      <c r="M6" s="2"/>
      <c r="N6" s="2"/>
      <c r="O6" s="2"/>
      <c r="P6" s="2"/>
      <c r="Q6" s="2">
        <f t="shared" si="0"/>
        <v>436.27</v>
      </c>
    </row>
    <row r="7" spans="1:17" x14ac:dyDescent="0.2">
      <c r="A7" s="1">
        <v>43861</v>
      </c>
      <c r="B7" s="26" t="s">
        <v>102</v>
      </c>
      <c r="C7" s="27">
        <v>373.2</v>
      </c>
      <c r="D7" s="28"/>
      <c r="E7" s="1">
        <v>43605</v>
      </c>
      <c r="F7" s="26" t="s">
        <v>103</v>
      </c>
      <c r="G7" s="2"/>
      <c r="H7" s="2"/>
      <c r="I7" s="2"/>
      <c r="J7" s="2"/>
      <c r="K7" s="2">
        <v>304.33</v>
      </c>
      <c r="L7" s="2"/>
      <c r="M7" s="2"/>
      <c r="N7" s="2"/>
      <c r="O7" s="2"/>
      <c r="P7" s="2"/>
      <c r="Q7" s="2">
        <f t="shared" si="0"/>
        <v>304.33</v>
      </c>
    </row>
    <row r="8" spans="1:17" x14ac:dyDescent="0.2">
      <c r="A8" s="1"/>
      <c r="B8" s="26"/>
      <c r="C8" s="27"/>
      <c r="D8" s="28"/>
      <c r="E8" s="1">
        <v>43620</v>
      </c>
      <c r="F8" s="26" t="s">
        <v>104</v>
      </c>
      <c r="G8" s="2"/>
      <c r="H8" s="2"/>
      <c r="I8" s="2"/>
      <c r="J8" s="2"/>
      <c r="K8" s="2"/>
      <c r="L8" s="2">
        <v>77.5</v>
      </c>
      <c r="M8" s="2"/>
      <c r="N8" s="2"/>
      <c r="O8" s="2"/>
      <c r="P8" s="2"/>
      <c r="Q8" s="2">
        <f t="shared" si="0"/>
        <v>77.5</v>
      </c>
    </row>
    <row r="9" spans="1:17" x14ac:dyDescent="0.2">
      <c r="A9" s="1"/>
      <c r="B9" s="26"/>
      <c r="C9" s="27"/>
      <c r="D9" s="28"/>
      <c r="E9" s="1">
        <v>43630</v>
      </c>
      <c r="F9" s="26" t="s">
        <v>59</v>
      </c>
      <c r="G9" s="2"/>
      <c r="H9" s="2"/>
      <c r="I9" s="2"/>
      <c r="J9" s="2"/>
      <c r="K9" s="2"/>
      <c r="L9" s="2"/>
      <c r="M9" s="2">
        <v>180</v>
      </c>
      <c r="N9" s="2"/>
      <c r="O9" s="2"/>
      <c r="P9" s="2"/>
      <c r="Q9" s="2">
        <f t="shared" si="0"/>
        <v>180</v>
      </c>
    </row>
    <row r="10" spans="1:17" x14ac:dyDescent="0.2">
      <c r="A10" s="1"/>
      <c r="B10" s="26"/>
      <c r="C10" s="27"/>
      <c r="D10" s="28"/>
      <c r="E10" s="1">
        <v>43637</v>
      </c>
      <c r="F10" s="26" t="s">
        <v>105</v>
      </c>
      <c r="G10" s="2"/>
      <c r="H10" s="2"/>
      <c r="I10" s="2"/>
      <c r="J10" s="2"/>
      <c r="K10" s="2"/>
      <c r="L10" s="2"/>
      <c r="M10" s="2"/>
      <c r="N10" s="2"/>
      <c r="O10" s="2"/>
      <c r="P10" s="2">
        <v>120</v>
      </c>
      <c r="Q10" s="2">
        <f t="shared" si="0"/>
        <v>120</v>
      </c>
    </row>
    <row r="11" spans="1:17" x14ac:dyDescent="0.2">
      <c r="A11" s="1"/>
      <c r="B11" s="26"/>
      <c r="C11" s="27"/>
      <c r="D11" s="28"/>
      <c r="E11" s="1">
        <v>43641</v>
      </c>
      <c r="F11" s="26" t="s">
        <v>110</v>
      </c>
      <c r="G11" s="2"/>
      <c r="H11" s="2"/>
      <c r="I11" s="2"/>
      <c r="J11" s="2"/>
      <c r="K11" s="2"/>
      <c r="L11" s="2"/>
      <c r="M11" s="2"/>
      <c r="N11" s="2"/>
      <c r="O11" s="2"/>
      <c r="P11" s="2">
        <v>100</v>
      </c>
      <c r="Q11" s="2">
        <f t="shared" si="0"/>
        <v>100</v>
      </c>
    </row>
    <row r="12" spans="1:17" x14ac:dyDescent="0.2">
      <c r="A12" s="1"/>
      <c r="B12" s="26"/>
      <c r="C12" s="27"/>
      <c r="D12" s="28"/>
      <c r="E12" s="1">
        <v>43644</v>
      </c>
      <c r="F12" s="26" t="s">
        <v>107</v>
      </c>
      <c r="G12" s="2"/>
      <c r="H12" s="2"/>
      <c r="I12" s="2"/>
      <c r="J12" s="2">
        <v>70</v>
      </c>
      <c r="K12" s="2"/>
      <c r="L12" s="2"/>
      <c r="M12" s="2"/>
      <c r="N12" s="2"/>
      <c r="O12" s="2"/>
      <c r="P12" s="2"/>
      <c r="Q12" s="2">
        <f t="shared" si="0"/>
        <v>70</v>
      </c>
    </row>
    <row r="13" spans="1:17" x14ac:dyDescent="0.2">
      <c r="A13" s="1"/>
      <c r="B13" s="26"/>
      <c r="C13" s="27"/>
      <c r="D13" s="28"/>
      <c r="E13" s="1">
        <v>43648</v>
      </c>
      <c r="F13" s="26" t="s">
        <v>108</v>
      </c>
      <c r="G13" s="2"/>
      <c r="H13" s="2">
        <v>472.5</v>
      </c>
      <c r="I13" s="2">
        <v>86.15</v>
      </c>
      <c r="J13" s="2"/>
      <c r="K13" s="2"/>
      <c r="L13" s="2"/>
      <c r="M13" s="2"/>
      <c r="N13" s="2"/>
      <c r="O13" s="2"/>
      <c r="P13" s="2"/>
      <c r="Q13" s="2">
        <f t="shared" si="0"/>
        <v>558.65</v>
      </c>
    </row>
    <row r="14" spans="1:17" x14ac:dyDescent="0.2">
      <c r="A14" s="1"/>
      <c r="B14" s="26"/>
      <c r="C14" s="27"/>
      <c r="D14" s="28"/>
      <c r="E14" s="1">
        <v>43653</v>
      </c>
      <c r="F14" s="26" t="s">
        <v>65</v>
      </c>
      <c r="G14" s="2"/>
      <c r="H14" s="2"/>
      <c r="I14" s="2"/>
      <c r="J14" s="2"/>
      <c r="K14" s="2"/>
      <c r="L14" s="2"/>
      <c r="M14" s="2"/>
      <c r="N14" s="2">
        <v>300</v>
      </c>
      <c r="O14" s="2"/>
      <c r="P14" s="2"/>
      <c r="Q14" s="2">
        <f t="shared" si="0"/>
        <v>300</v>
      </c>
    </row>
    <row r="15" spans="1:17" x14ac:dyDescent="0.2">
      <c r="A15" s="1"/>
      <c r="B15" s="26"/>
      <c r="C15" s="27"/>
      <c r="D15" s="28"/>
      <c r="E15" s="1">
        <v>43668</v>
      </c>
      <c r="F15" s="26" t="s">
        <v>111</v>
      </c>
      <c r="G15" s="2"/>
      <c r="H15" s="2"/>
      <c r="I15" s="2"/>
      <c r="J15" s="2"/>
      <c r="K15" s="2"/>
      <c r="L15" s="2"/>
      <c r="M15" s="2"/>
      <c r="N15" s="2"/>
      <c r="O15" s="2"/>
      <c r="P15" s="2">
        <v>250</v>
      </c>
      <c r="Q15" s="2">
        <f t="shared" si="0"/>
        <v>250</v>
      </c>
    </row>
    <row r="16" spans="1:17" x14ac:dyDescent="0.2">
      <c r="A16" s="1"/>
      <c r="B16" s="26"/>
      <c r="C16" s="27"/>
      <c r="D16" s="28"/>
      <c r="E16" s="1">
        <v>43677</v>
      </c>
      <c r="F16" s="26" t="s">
        <v>114</v>
      </c>
      <c r="G16" s="2"/>
      <c r="H16" s="2"/>
      <c r="I16" s="2"/>
      <c r="J16" s="2"/>
      <c r="K16" s="2"/>
      <c r="L16" s="2"/>
      <c r="M16" s="2"/>
      <c r="N16" s="2"/>
      <c r="O16" s="2">
        <v>554.99</v>
      </c>
      <c r="P16" s="2"/>
      <c r="Q16" s="2">
        <f t="shared" si="0"/>
        <v>554.99</v>
      </c>
    </row>
    <row r="17" spans="1:17" x14ac:dyDescent="0.2">
      <c r="A17" s="1"/>
      <c r="B17" s="26"/>
      <c r="C17" s="27"/>
      <c r="D17" s="28"/>
      <c r="E17" s="1">
        <v>43718</v>
      </c>
      <c r="F17" s="26" t="s">
        <v>59</v>
      </c>
      <c r="G17" s="2"/>
      <c r="H17" s="2"/>
      <c r="I17" s="2"/>
      <c r="J17" s="2"/>
      <c r="K17" s="2"/>
      <c r="L17" s="2"/>
      <c r="M17" s="2">
        <v>360</v>
      </c>
      <c r="N17" s="2"/>
      <c r="O17" s="2"/>
      <c r="P17" s="2">
        <v>966</v>
      </c>
      <c r="Q17" s="2">
        <f t="shared" si="0"/>
        <v>1326</v>
      </c>
    </row>
    <row r="18" spans="1:17" x14ac:dyDescent="0.2">
      <c r="A18" s="1"/>
      <c r="B18" s="26"/>
      <c r="C18" s="27"/>
      <c r="D18" s="28"/>
      <c r="E18" s="1">
        <v>43718</v>
      </c>
      <c r="F18" s="26" t="s">
        <v>63</v>
      </c>
      <c r="G18" s="2"/>
      <c r="H18" s="2">
        <v>472.5</v>
      </c>
      <c r="I18" s="2">
        <v>80.61</v>
      </c>
      <c r="J18" s="2"/>
      <c r="K18" s="2"/>
      <c r="L18" s="2"/>
      <c r="M18" s="2"/>
      <c r="N18" s="2"/>
      <c r="O18" s="2"/>
      <c r="P18" s="2"/>
      <c r="Q18" s="2">
        <f t="shared" si="0"/>
        <v>553.11</v>
      </c>
    </row>
    <row r="19" spans="1:17" x14ac:dyDescent="0.2">
      <c r="A19" s="1"/>
      <c r="B19" s="26"/>
      <c r="C19" s="27"/>
      <c r="D19" s="28"/>
      <c r="E19" s="1">
        <v>43719</v>
      </c>
      <c r="F19" s="26" t="s">
        <v>65</v>
      </c>
      <c r="G19" s="2"/>
      <c r="H19" s="2"/>
      <c r="I19" s="2"/>
      <c r="J19" s="2"/>
      <c r="K19" s="2"/>
      <c r="L19" s="2"/>
      <c r="M19" s="2"/>
      <c r="N19" s="2">
        <v>120</v>
      </c>
      <c r="O19" s="2"/>
      <c r="P19" s="2"/>
      <c r="Q19" s="2">
        <f t="shared" si="0"/>
        <v>120</v>
      </c>
    </row>
    <row r="20" spans="1:17" x14ac:dyDescent="0.2">
      <c r="A20" s="1"/>
      <c r="B20" s="26"/>
      <c r="C20" s="27"/>
      <c r="D20" s="28"/>
      <c r="E20" s="1">
        <v>43719</v>
      </c>
      <c r="F20" s="26" t="s">
        <v>112</v>
      </c>
      <c r="G20" s="2"/>
      <c r="H20" s="2"/>
      <c r="I20" s="2"/>
      <c r="J20" s="2"/>
      <c r="K20" s="2"/>
      <c r="L20" s="2"/>
      <c r="M20" s="2"/>
      <c r="N20" s="2">
        <v>60</v>
      </c>
      <c r="O20" s="2"/>
      <c r="P20" s="2"/>
      <c r="Q20" s="2">
        <f t="shared" si="0"/>
        <v>60</v>
      </c>
    </row>
    <row r="21" spans="1:17" x14ac:dyDescent="0.2">
      <c r="A21" s="1"/>
      <c r="B21" s="26"/>
      <c r="C21" s="27"/>
      <c r="D21" s="28"/>
      <c r="E21" s="1">
        <v>43720</v>
      </c>
      <c r="F21" s="26" t="s">
        <v>107</v>
      </c>
      <c r="G21" s="2"/>
      <c r="H21" s="2"/>
      <c r="I21" s="2"/>
      <c r="J21" s="2">
        <v>4.5</v>
      </c>
      <c r="K21" s="2"/>
      <c r="L21" s="2"/>
      <c r="M21" s="2"/>
      <c r="N21" s="2"/>
      <c r="O21" s="2"/>
      <c r="P21" s="2"/>
      <c r="Q21" s="2">
        <f t="shared" si="0"/>
        <v>4.5</v>
      </c>
    </row>
    <row r="22" spans="1:17" x14ac:dyDescent="0.2">
      <c r="A22" s="1"/>
      <c r="B22" s="26"/>
      <c r="C22" s="27"/>
      <c r="D22" s="28"/>
      <c r="E22" s="1">
        <v>43728</v>
      </c>
      <c r="F22" s="26" t="s">
        <v>59</v>
      </c>
      <c r="G22" s="2"/>
      <c r="H22" s="2"/>
      <c r="I22" s="2"/>
      <c r="J22" s="2"/>
      <c r="K22" s="2"/>
      <c r="L22" s="2"/>
      <c r="M22" s="2">
        <v>180</v>
      </c>
      <c r="N22" s="2"/>
      <c r="O22" s="2"/>
      <c r="P22" s="2"/>
      <c r="Q22" s="2">
        <f t="shared" si="0"/>
        <v>180</v>
      </c>
    </row>
    <row r="23" spans="1:17" x14ac:dyDescent="0.2">
      <c r="A23" s="1"/>
      <c r="B23" s="26"/>
      <c r="C23" s="27"/>
      <c r="D23" s="28"/>
      <c r="E23" s="1">
        <v>43770</v>
      </c>
      <c r="F23" s="26" t="s">
        <v>113</v>
      </c>
      <c r="G23" s="2"/>
      <c r="H23" s="2">
        <v>472.5</v>
      </c>
      <c r="I23" s="2">
        <v>104.78</v>
      </c>
      <c r="J23" s="2"/>
      <c r="K23" s="2"/>
      <c r="L23" s="2"/>
      <c r="M23" s="2"/>
      <c r="N23" s="2"/>
      <c r="O23" s="2"/>
      <c r="P23" s="2">
        <v>75.58</v>
      </c>
      <c r="Q23" s="2">
        <f t="shared" si="0"/>
        <v>652.86</v>
      </c>
    </row>
    <row r="24" spans="1:17" x14ac:dyDescent="0.2">
      <c r="A24" s="1"/>
      <c r="B24" s="26"/>
      <c r="C24" s="27"/>
      <c r="D24" s="28"/>
      <c r="E24" s="1">
        <v>43830</v>
      </c>
      <c r="F24" s="26" t="s">
        <v>59</v>
      </c>
      <c r="G24" s="2"/>
      <c r="H24" s="2"/>
      <c r="I24" s="2"/>
      <c r="J24" s="2"/>
      <c r="K24" s="2"/>
      <c r="L24" s="2"/>
      <c r="M24" s="2"/>
      <c r="N24" s="2"/>
      <c r="O24" s="2"/>
      <c r="P24" s="2">
        <v>650.4</v>
      </c>
      <c r="Q24" s="2">
        <f t="shared" si="0"/>
        <v>650.4</v>
      </c>
    </row>
    <row r="25" spans="1:17" x14ac:dyDescent="0.2">
      <c r="A25" s="1"/>
      <c r="B25" s="26"/>
      <c r="C25" s="27"/>
      <c r="D25" s="28"/>
      <c r="E25" s="1">
        <v>43835</v>
      </c>
      <c r="F25" s="26" t="s">
        <v>39</v>
      </c>
      <c r="G25" s="2"/>
      <c r="H25" s="2">
        <v>515.70000000000005</v>
      </c>
      <c r="I25" s="2">
        <v>62.27</v>
      </c>
      <c r="J25" s="2"/>
      <c r="K25" s="2"/>
      <c r="L25" s="2"/>
      <c r="M25" s="2"/>
      <c r="N25" s="2"/>
      <c r="O25" s="2"/>
      <c r="P25" s="2"/>
      <c r="Q25" s="2">
        <f t="shared" si="0"/>
        <v>577.97</v>
      </c>
    </row>
    <row r="26" spans="1:17" x14ac:dyDescent="0.2">
      <c r="A26" s="1"/>
      <c r="B26" s="26"/>
      <c r="C26" s="27"/>
      <c r="D26" s="28"/>
      <c r="E26" s="1">
        <v>43841</v>
      </c>
      <c r="F26" s="26" t="s">
        <v>107</v>
      </c>
      <c r="G26" s="2"/>
      <c r="H26" s="2"/>
      <c r="I26" s="2"/>
      <c r="J26" s="2">
        <v>10</v>
      </c>
      <c r="K26" s="2"/>
      <c r="L26" s="2"/>
      <c r="M26" s="2"/>
      <c r="N26" s="2"/>
      <c r="O26" s="2"/>
      <c r="P26" s="2"/>
      <c r="Q26" s="2">
        <f t="shared" si="0"/>
        <v>10</v>
      </c>
    </row>
    <row r="27" spans="1:17" x14ac:dyDescent="0.2">
      <c r="A27" s="1"/>
      <c r="B27" s="26"/>
      <c r="C27" s="27"/>
      <c r="D27" s="28"/>
      <c r="E27" s="1">
        <v>43872</v>
      </c>
      <c r="F27" s="26" t="s">
        <v>114</v>
      </c>
      <c r="G27" s="2"/>
      <c r="H27" s="2"/>
      <c r="I27" s="2"/>
      <c r="J27" s="2"/>
      <c r="K27" s="2"/>
      <c r="L27" s="2"/>
      <c r="M27" s="2"/>
      <c r="N27" s="2"/>
      <c r="O27" s="2">
        <v>554.99</v>
      </c>
      <c r="P27" s="2"/>
      <c r="Q27" s="2">
        <f t="shared" si="0"/>
        <v>554.99</v>
      </c>
    </row>
    <row r="28" spans="1:17" x14ac:dyDescent="0.2">
      <c r="A28" s="1"/>
      <c r="B28" s="26"/>
      <c r="C28" s="27"/>
      <c r="D28" s="28"/>
      <c r="E28" s="1">
        <v>43899</v>
      </c>
      <c r="F28" s="26" t="s">
        <v>59</v>
      </c>
      <c r="G28" s="2"/>
      <c r="H28" s="2"/>
      <c r="I28" s="2"/>
      <c r="J28" s="2"/>
      <c r="K28" s="2"/>
      <c r="L28" s="2"/>
      <c r="M28" s="2"/>
      <c r="N28" s="2"/>
      <c r="O28" s="2"/>
      <c r="P28" s="2">
        <v>54</v>
      </c>
      <c r="Q28" s="2">
        <f t="shared" si="0"/>
        <v>54</v>
      </c>
    </row>
    <row r="29" spans="1:17" x14ac:dyDescent="0.2">
      <c r="A29" s="1"/>
      <c r="B29" s="26"/>
      <c r="C29" s="27"/>
      <c r="D29" s="28"/>
      <c r="E29" s="1">
        <v>43899</v>
      </c>
      <c r="F29" s="26" t="s">
        <v>40</v>
      </c>
      <c r="G29" s="2"/>
      <c r="H29" s="2">
        <v>515.70000000000005</v>
      </c>
      <c r="I29" s="2">
        <v>75.31</v>
      </c>
      <c r="J29" s="2"/>
      <c r="K29" s="2"/>
      <c r="L29" s="2"/>
      <c r="M29" s="2"/>
      <c r="N29" s="2"/>
      <c r="O29" s="2"/>
      <c r="P29" s="2"/>
      <c r="Q29" s="2">
        <f t="shared" si="0"/>
        <v>591.01</v>
      </c>
    </row>
    <row r="30" spans="1:17" x14ac:dyDescent="0.2">
      <c r="A30" s="1"/>
      <c r="B30" s="26"/>
      <c r="C30" s="27"/>
      <c r="D30" s="28"/>
      <c r="E30" s="1"/>
      <c r="F30" s="26"/>
      <c r="G30" s="2"/>
      <c r="H30" s="2"/>
      <c r="I30" s="2"/>
      <c r="J30" s="2"/>
      <c r="K30" s="2"/>
      <c r="L30" s="2"/>
      <c r="M30" s="2"/>
      <c r="N30" s="2"/>
      <c r="O30" s="2"/>
      <c r="P30" s="2"/>
      <c r="Q30" s="2"/>
    </row>
    <row r="31" spans="1:17" x14ac:dyDescent="0.2">
      <c r="A31" s="1"/>
      <c r="B31" s="26"/>
      <c r="C31" s="27"/>
      <c r="D31" s="28"/>
      <c r="E31" s="1"/>
      <c r="F31" s="26"/>
      <c r="G31" s="2"/>
      <c r="H31" s="2"/>
      <c r="I31" s="2"/>
      <c r="J31" s="2"/>
      <c r="K31" s="2"/>
      <c r="L31" s="2"/>
      <c r="M31" s="2"/>
      <c r="N31" s="2"/>
      <c r="O31" s="2"/>
      <c r="P31" s="2"/>
      <c r="Q31" s="2"/>
    </row>
    <row r="32" spans="1:17" x14ac:dyDescent="0.2">
      <c r="A32" s="40" t="s">
        <v>5</v>
      </c>
      <c r="B32" s="41"/>
      <c r="C32" s="42">
        <f>SUM(C4:C31)</f>
        <v>15981.28</v>
      </c>
      <c r="D32" s="41"/>
      <c r="E32" s="43"/>
      <c r="F32" s="41"/>
      <c r="G32" s="62">
        <f t="shared" ref="G32:Q32" si="1">SUM(G4:G31)</f>
        <v>0</v>
      </c>
      <c r="H32" s="62">
        <f t="shared" si="1"/>
        <v>2816.3999999999996</v>
      </c>
      <c r="I32" s="62">
        <f t="shared" si="1"/>
        <v>477.89000000000004</v>
      </c>
      <c r="J32" s="62">
        <f t="shared" si="1"/>
        <v>84.5</v>
      </c>
      <c r="K32" s="62">
        <f t="shared" si="1"/>
        <v>304.33</v>
      </c>
      <c r="L32" s="62">
        <f t="shared" si="1"/>
        <v>77.5</v>
      </c>
      <c r="M32" s="62">
        <f t="shared" si="1"/>
        <v>1080</v>
      </c>
      <c r="N32" s="62">
        <f t="shared" si="1"/>
        <v>480</v>
      </c>
      <c r="O32" s="62">
        <f t="shared" si="1"/>
        <v>1109.98</v>
      </c>
      <c r="P32" s="62">
        <f t="shared" si="1"/>
        <v>2215.98</v>
      </c>
      <c r="Q32" s="62">
        <f t="shared" si="1"/>
        <v>8646.5799999999981</v>
      </c>
    </row>
    <row r="35" spans="16:17" x14ac:dyDescent="0.2">
      <c r="P35" s="62" t="s">
        <v>41</v>
      </c>
      <c r="Q35" s="62">
        <f>C32-Q32</f>
        <v>7334.7000000000025</v>
      </c>
    </row>
  </sheetData>
  <printOptions horizontalCentered="1"/>
  <pageMargins left="0.70866141732283472" right="0.70866141732283472" top="0.74803149606299213" bottom="0.74803149606299213" header="0.31496062992125984" footer="0.31496062992125984"/>
  <pageSetup paperSize="9" scale="44" orientation="landscape" horizontalDpi="0" verticalDpi="0"/>
  <headerFooter>
    <oddHeader>&amp;L&amp;"Calibri,Regular"&amp;K000000Holford Parish Council</oddHead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17907-E674-AA49-8302-9F55C424ACAF}">
  <sheetPr>
    <pageSetUpPr fitToPage="1"/>
  </sheetPr>
  <dimension ref="A1:U48"/>
  <sheetViews>
    <sheetView topLeftCell="A2" workbookViewId="0">
      <selection activeCell="B6" sqref="B6"/>
    </sheetView>
  </sheetViews>
  <sheetFormatPr baseColWidth="10" defaultColWidth="14.33203125" defaultRowHeight="16" x14ac:dyDescent="0.2"/>
  <cols>
    <col min="1" max="1" width="18" style="45" bestFit="1" customWidth="1"/>
    <col min="2" max="2" width="29.6640625" bestFit="1" customWidth="1"/>
    <col min="3" max="3" width="8.6640625" style="30" customWidth="1"/>
    <col min="4" max="4" width="5.5" customWidth="1"/>
    <col min="5" max="5" width="17.1640625" style="46" bestFit="1" customWidth="1"/>
    <col min="6" max="6" width="34.6640625" customWidth="1"/>
    <col min="7" max="19" width="12.5" style="48" customWidth="1"/>
  </cols>
  <sheetData>
    <row r="1" spans="1:19" x14ac:dyDescent="0.2">
      <c r="A1" s="6" t="s">
        <v>120</v>
      </c>
      <c r="B1" s="7"/>
      <c r="C1" s="8"/>
      <c r="D1" s="7"/>
      <c r="E1" s="9"/>
      <c r="F1" s="7"/>
      <c r="G1" s="11"/>
      <c r="H1" s="11"/>
      <c r="I1" s="11"/>
      <c r="J1" s="11"/>
      <c r="K1" s="11"/>
      <c r="L1" s="11"/>
      <c r="M1" s="11"/>
      <c r="N1" s="11"/>
      <c r="O1" s="11"/>
      <c r="P1" s="11"/>
      <c r="Q1" s="11"/>
      <c r="R1" s="11"/>
      <c r="S1" s="61"/>
    </row>
    <row r="2" spans="1:19" s="19" customFormat="1" x14ac:dyDescent="0.2">
      <c r="A2" s="13" t="s">
        <v>1</v>
      </c>
      <c r="B2" s="14"/>
      <c r="C2" s="15"/>
      <c r="D2" s="14"/>
      <c r="E2" s="16" t="s">
        <v>2</v>
      </c>
      <c r="F2" s="14"/>
      <c r="G2" s="18"/>
      <c r="H2" s="18"/>
      <c r="I2" s="18"/>
      <c r="J2" s="18"/>
      <c r="K2" s="18"/>
      <c r="L2" s="18"/>
      <c r="M2" s="18"/>
      <c r="N2" s="18"/>
      <c r="O2" s="18"/>
      <c r="P2" s="18"/>
      <c r="Q2" s="18"/>
      <c r="R2" s="18"/>
      <c r="S2" s="18"/>
    </row>
    <row r="3" spans="1:19" s="19" customFormat="1" ht="34" x14ac:dyDescent="0.2">
      <c r="A3" s="63" t="s">
        <v>133</v>
      </c>
      <c r="B3" s="21" t="s">
        <v>4</v>
      </c>
      <c r="C3" s="22" t="s">
        <v>5</v>
      </c>
      <c r="D3" s="21"/>
      <c r="E3" s="63" t="s">
        <v>133</v>
      </c>
      <c r="F3" s="21" t="s">
        <v>6</v>
      </c>
      <c r="G3" s="49" t="s">
        <v>132</v>
      </c>
      <c r="H3" s="24" t="s">
        <v>8</v>
      </c>
      <c r="I3" s="24" t="s">
        <v>9</v>
      </c>
      <c r="J3" s="24" t="s">
        <v>52</v>
      </c>
      <c r="K3" s="49" t="s">
        <v>11</v>
      </c>
      <c r="L3" s="24" t="s">
        <v>12</v>
      </c>
      <c r="M3" s="49" t="s">
        <v>13</v>
      </c>
      <c r="N3" s="24" t="s">
        <v>14</v>
      </c>
      <c r="O3" s="24" t="s">
        <v>53</v>
      </c>
      <c r="P3" s="24" t="s">
        <v>46</v>
      </c>
      <c r="Q3" s="100" t="s">
        <v>185</v>
      </c>
      <c r="R3" s="49" t="s">
        <v>127</v>
      </c>
      <c r="S3" s="49" t="s">
        <v>5</v>
      </c>
    </row>
    <row r="4" spans="1:19" x14ac:dyDescent="0.2">
      <c r="A4" s="1">
        <v>43922</v>
      </c>
      <c r="B4" s="26" t="s">
        <v>16</v>
      </c>
      <c r="C4" s="27">
        <v>7334.7</v>
      </c>
      <c r="D4" s="28"/>
      <c r="E4" s="1">
        <v>43938</v>
      </c>
      <c r="F4" s="26" t="s">
        <v>122</v>
      </c>
      <c r="G4" s="2"/>
      <c r="H4" s="2"/>
      <c r="I4" s="2"/>
      <c r="J4" s="2"/>
      <c r="K4" s="2"/>
      <c r="L4" s="2"/>
      <c r="M4" s="2"/>
      <c r="N4" s="2"/>
      <c r="O4" s="2"/>
      <c r="Q4" s="2"/>
      <c r="R4" s="48">
        <v>14.39</v>
      </c>
      <c r="S4" s="2">
        <f t="shared" ref="S4:S43" si="0">SUM(G4:R4)</f>
        <v>14.39</v>
      </c>
    </row>
    <row r="5" spans="1:19" x14ac:dyDescent="0.2">
      <c r="A5" s="1">
        <v>43936</v>
      </c>
      <c r="B5" s="26" t="s">
        <v>121</v>
      </c>
      <c r="C5" s="27">
        <v>6750</v>
      </c>
      <c r="D5" s="28"/>
      <c r="E5" s="1">
        <v>43964</v>
      </c>
      <c r="F5" s="26" t="s">
        <v>124</v>
      </c>
      <c r="G5" s="2"/>
      <c r="H5" s="2"/>
      <c r="I5" s="2"/>
      <c r="J5" s="2"/>
      <c r="K5" s="2"/>
      <c r="L5" s="2"/>
      <c r="M5" s="2"/>
      <c r="N5" s="2"/>
      <c r="O5" s="2"/>
      <c r="P5" s="2">
        <v>100</v>
      </c>
      <c r="Q5" s="2"/>
      <c r="R5" s="2"/>
      <c r="S5" s="2">
        <f t="shared" si="0"/>
        <v>100</v>
      </c>
    </row>
    <row r="6" spans="1:19" x14ac:dyDescent="0.2">
      <c r="A6" s="1">
        <v>43958</v>
      </c>
      <c r="B6" s="26" t="s">
        <v>123</v>
      </c>
      <c r="C6" s="27">
        <v>500</v>
      </c>
      <c r="D6" s="28"/>
      <c r="E6" s="1">
        <v>43964</v>
      </c>
      <c r="F6" s="26" t="s">
        <v>125</v>
      </c>
      <c r="G6" s="2"/>
      <c r="H6" s="2">
        <v>458.4</v>
      </c>
      <c r="I6" s="2">
        <v>84.5</v>
      </c>
      <c r="J6" s="2"/>
      <c r="K6" s="2"/>
      <c r="L6" s="2"/>
      <c r="M6" s="2"/>
      <c r="N6" s="2"/>
      <c r="O6" s="2"/>
      <c r="P6" s="2"/>
      <c r="Q6" s="2"/>
      <c r="R6" s="2"/>
      <c r="S6" s="2">
        <f t="shared" si="0"/>
        <v>542.9</v>
      </c>
    </row>
    <row r="7" spans="1:19" x14ac:dyDescent="0.2">
      <c r="A7" s="1"/>
      <c r="B7" s="26"/>
      <c r="C7" s="27"/>
      <c r="D7" s="28"/>
      <c r="E7" s="1">
        <v>43965</v>
      </c>
      <c r="F7" s="26" t="s">
        <v>126</v>
      </c>
      <c r="G7" s="2"/>
      <c r="H7" s="2"/>
      <c r="I7" s="2"/>
      <c r="J7" s="2"/>
      <c r="K7" s="2">
        <v>308.63</v>
      </c>
      <c r="L7" s="2"/>
      <c r="M7" s="2"/>
      <c r="N7" s="2"/>
      <c r="O7" s="2"/>
      <c r="P7" s="2"/>
      <c r="Q7" s="2"/>
      <c r="R7" s="2"/>
      <c r="S7" s="2">
        <f t="shared" si="0"/>
        <v>308.63</v>
      </c>
    </row>
    <row r="8" spans="1:19" x14ac:dyDescent="0.2">
      <c r="A8" s="1"/>
      <c r="B8" s="26"/>
      <c r="C8" s="27"/>
      <c r="D8" s="28"/>
      <c r="E8" s="1">
        <v>43969</v>
      </c>
      <c r="F8" s="26" t="s">
        <v>122</v>
      </c>
      <c r="G8" s="2"/>
      <c r="H8" s="2"/>
      <c r="I8" s="2"/>
      <c r="J8" s="2"/>
      <c r="K8" s="2"/>
      <c r="L8" s="2"/>
      <c r="M8" s="2"/>
      <c r="N8" s="2"/>
      <c r="O8" s="2"/>
      <c r="P8" s="2"/>
      <c r="Q8" s="2"/>
      <c r="R8" s="2">
        <v>14.39</v>
      </c>
      <c r="S8" s="2">
        <f t="shared" si="0"/>
        <v>14.39</v>
      </c>
    </row>
    <row r="9" spans="1:19" x14ac:dyDescent="0.2">
      <c r="A9" s="1"/>
      <c r="B9" s="26"/>
      <c r="C9" s="27"/>
      <c r="D9" s="28"/>
      <c r="E9" s="1">
        <v>43970</v>
      </c>
      <c r="F9" s="26" t="s">
        <v>130</v>
      </c>
      <c r="G9" s="2"/>
      <c r="H9" s="2"/>
      <c r="I9" s="2"/>
      <c r="J9" s="2"/>
      <c r="K9" s="2"/>
      <c r="L9" s="2"/>
      <c r="M9" s="2"/>
      <c r="N9" s="2"/>
      <c r="O9" s="2"/>
      <c r="P9" s="2"/>
      <c r="Q9" s="2"/>
      <c r="R9" s="2">
        <v>17.5</v>
      </c>
      <c r="S9" s="2">
        <f t="shared" si="0"/>
        <v>17.5</v>
      </c>
    </row>
    <row r="10" spans="1:19" x14ac:dyDescent="0.2">
      <c r="A10" s="1"/>
      <c r="B10" s="26"/>
      <c r="C10" s="27"/>
      <c r="D10" s="28"/>
      <c r="E10" s="1">
        <v>43970</v>
      </c>
      <c r="F10" s="26" t="s">
        <v>131</v>
      </c>
      <c r="G10" s="2"/>
      <c r="H10" s="2"/>
      <c r="I10" s="2"/>
      <c r="J10" s="2"/>
      <c r="K10" s="2"/>
      <c r="L10" s="2"/>
      <c r="M10" s="2">
        <v>34.99</v>
      </c>
      <c r="N10" s="2"/>
      <c r="O10" s="2"/>
      <c r="P10" s="2"/>
      <c r="Q10" s="2"/>
      <c r="R10" s="2"/>
      <c r="S10" s="2">
        <f t="shared" si="0"/>
        <v>34.99</v>
      </c>
    </row>
    <row r="11" spans="1:19" x14ac:dyDescent="0.2">
      <c r="A11" s="1"/>
      <c r="B11" s="26"/>
      <c r="C11" s="27"/>
      <c r="D11" s="28"/>
      <c r="E11" s="1">
        <v>43978</v>
      </c>
      <c r="F11" s="26" t="s">
        <v>129</v>
      </c>
      <c r="G11" s="2"/>
      <c r="H11" s="2"/>
      <c r="I11" s="2"/>
      <c r="J11" s="2"/>
      <c r="K11" s="2"/>
      <c r="L11" s="2"/>
      <c r="M11" s="2">
        <v>198</v>
      </c>
      <c r="N11" s="2"/>
      <c r="O11" s="2"/>
      <c r="P11" s="2"/>
      <c r="Q11" s="2"/>
      <c r="R11" s="2"/>
      <c r="S11" s="2">
        <f t="shared" si="0"/>
        <v>198</v>
      </c>
    </row>
    <row r="12" spans="1:19" x14ac:dyDescent="0.2">
      <c r="A12" s="1"/>
      <c r="B12" s="26"/>
      <c r="C12" s="27"/>
      <c r="D12" s="28"/>
      <c r="E12" s="1">
        <v>43979</v>
      </c>
      <c r="F12" s="26" t="s">
        <v>128</v>
      </c>
      <c r="G12" s="2"/>
      <c r="H12" s="2"/>
      <c r="I12" s="2"/>
      <c r="J12" s="2"/>
      <c r="K12" s="2"/>
      <c r="L12" s="2"/>
      <c r="M12" s="2"/>
      <c r="N12" s="2"/>
      <c r="O12" s="2"/>
      <c r="P12" s="2"/>
      <c r="Q12" s="2"/>
      <c r="R12" s="2">
        <v>7.99</v>
      </c>
      <c r="S12" s="2">
        <f t="shared" si="0"/>
        <v>7.99</v>
      </c>
    </row>
    <row r="13" spans="1:19" x14ac:dyDescent="0.2">
      <c r="A13" s="1"/>
      <c r="B13" s="26"/>
      <c r="C13" s="27"/>
      <c r="D13" s="28"/>
      <c r="E13" s="1">
        <v>43999</v>
      </c>
      <c r="F13" s="26" t="s">
        <v>122</v>
      </c>
      <c r="G13" s="2"/>
      <c r="H13" s="2"/>
      <c r="I13" s="2"/>
      <c r="J13" s="2"/>
      <c r="K13" s="2"/>
      <c r="L13" s="2"/>
      <c r="M13" s="2"/>
      <c r="N13" s="2"/>
      <c r="O13" s="2"/>
      <c r="P13" s="2"/>
      <c r="Q13" s="2"/>
      <c r="R13" s="2">
        <v>14.39</v>
      </c>
      <c r="S13" s="2">
        <f t="shared" si="0"/>
        <v>14.39</v>
      </c>
    </row>
    <row r="14" spans="1:19" x14ac:dyDescent="0.2">
      <c r="A14" s="1"/>
      <c r="B14" s="26"/>
      <c r="C14" s="27"/>
      <c r="D14" s="28"/>
      <c r="E14" s="1">
        <v>44011</v>
      </c>
      <c r="F14" s="26" t="s">
        <v>129</v>
      </c>
      <c r="G14" s="2"/>
      <c r="H14" s="2"/>
      <c r="I14" s="2"/>
      <c r="J14" s="2"/>
      <c r="K14" s="2"/>
      <c r="L14" s="2"/>
      <c r="M14" s="2">
        <v>198</v>
      </c>
      <c r="N14" s="2"/>
      <c r="O14" s="2"/>
      <c r="P14" s="2"/>
      <c r="Q14" s="2"/>
      <c r="R14" s="2"/>
      <c r="S14" s="2">
        <f t="shared" si="0"/>
        <v>198</v>
      </c>
    </row>
    <row r="15" spans="1:19" x14ac:dyDescent="0.2">
      <c r="A15" s="1"/>
      <c r="B15" s="26"/>
      <c r="C15" s="27"/>
      <c r="D15" s="28"/>
      <c r="E15" s="1">
        <v>44011</v>
      </c>
      <c r="F15" s="26" t="s">
        <v>128</v>
      </c>
      <c r="G15" s="2"/>
      <c r="H15" s="2"/>
      <c r="I15" s="2"/>
      <c r="J15" s="2"/>
      <c r="K15" s="2"/>
      <c r="L15" s="2"/>
      <c r="M15" s="2"/>
      <c r="N15" s="2"/>
      <c r="O15" s="2"/>
      <c r="P15" s="2"/>
      <c r="Q15" s="2"/>
      <c r="R15" s="2">
        <v>7.99</v>
      </c>
      <c r="S15" s="2">
        <f t="shared" si="0"/>
        <v>7.99</v>
      </c>
    </row>
    <row r="16" spans="1:19" x14ac:dyDescent="0.2">
      <c r="A16" s="1"/>
      <c r="B16" s="26"/>
      <c r="C16" s="27"/>
      <c r="D16" s="28"/>
      <c r="E16" s="1">
        <v>44026</v>
      </c>
      <c r="F16" s="26" t="s">
        <v>104</v>
      </c>
      <c r="G16" s="2"/>
      <c r="H16" s="2"/>
      <c r="I16" s="2"/>
      <c r="J16" s="2"/>
      <c r="K16" s="2"/>
      <c r="L16" s="2">
        <v>81.95</v>
      </c>
      <c r="M16" s="2"/>
      <c r="N16" s="2"/>
      <c r="O16" s="2"/>
      <c r="P16" s="2"/>
      <c r="Q16" s="2"/>
      <c r="R16" s="2"/>
      <c r="S16" s="2">
        <f t="shared" si="0"/>
        <v>81.95</v>
      </c>
    </row>
    <row r="17" spans="1:19" x14ac:dyDescent="0.2">
      <c r="A17" s="1"/>
      <c r="B17" s="26"/>
      <c r="C17" s="27"/>
      <c r="D17" s="28"/>
      <c r="E17" s="1">
        <v>44026</v>
      </c>
      <c r="F17" s="26" t="s">
        <v>125</v>
      </c>
      <c r="G17" s="2"/>
      <c r="H17" s="2">
        <v>515.70000000000005</v>
      </c>
      <c r="I17" s="2">
        <v>100.13</v>
      </c>
      <c r="J17" s="2"/>
      <c r="K17" s="2"/>
      <c r="L17" s="2"/>
      <c r="M17" s="2"/>
      <c r="N17" s="2"/>
      <c r="O17" s="2"/>
      <c r="P17" s="2"/>
      <c r="Q17" s="2"/>
      <c r="R17" s="2">
        <v>118.8</v>
      </c>
      <c r="S17" s="2">
        <f t="shared" si="0"/>
        <v>734.63</v>
      </c>
    </row>
    <row r="18" spans="1:19" x14ac:dyDescent="0.2">
      <c r="A18" s="1"/>
      <c r="B18" s="26"/>
      <c r="C18" s="27"/>
      <c r="D18" s="28"/>
      <c r="E18" s="1">
        <v>44026</v>
      </c>
      <c r="F18" s="26" t="s">
        <v>65</v>
      </c>
      <c r="G18" s="2"/>
      <c r="H18" s="2"/>
      <c r="I18" s="2"/>
      <c r="J18" s="2"/>
      <c r="K18" s="2"/>
      <c r="L18" s="2"/>
      <c r="M18" s="2"/>
      <c r="N18" s="2">
        <v>300</v>
      </c>
      <c r="O18" s="2"/>
      <c r="P18" s="2"/>
      <c r="Q18" s="2"/>
      <c r="R18" s="2"/>
      <c r="S18" s="2">
        <f t="shared" si="0"/>
        <v>300</v>
      </c>
    </row>
    <row r="19" spans="1:19" x14ac:dyDescent="0.2">
      <c r="A19" s="1"/>
      <c r="B19" s="26"/>
      <c r="C19" s="27"/>
      <c r="D19" s="28"/>
      <c r="E19" s="1">
        <v>44026</v>
      </c>
      <c r="F19" s="26" t="s">
        <v>65</v>
      </c>
      <c r="G19" s="2"/>
      <c r="H19" s="2"/>
      <c r="I19" s="2"/>
      <c r="J19" s="2"/>
      <c r="K19" s="2"/>
      <c r="L19" s="2"/>
      <c r="M19" s="2"/>
      <c r="N19" s="2">
        <v>60</v>
      </c>
      <c r="O19" s="2"/>
      <c r="P19" s="2"/>
      <c r="Q19" s="2"/>
      <c r="R19" s="2"/>
      <c r="S19" s="2">
        <f t="shared" si="0"/>
        <v>60</v>
      </c>
    </row>
    <row r="20" spans="1:19" x14ac:dyDescent="0.2">
      <c r="A20" s="1"/>
      <c r="B20" s="26"/>
      <c r="C20" s="27"/>
      <c r="D20" s="28"/>
      <c r="E20" s="1">
        <v>44026</v>
      </c>
      <c r="F20" s="26" t="s">
        <v>129</v>
      </c>
      <c r="G20" s="2"/>
      <c r="H20" s="2"/>
      <c r="I20" s="2"/>
      <c r="J20" s="2"/>
      <c r="K20" s="2"/>
      <c r="L20" s="2"/>
      <c r="M20" s="2">
        <v>198</v>
      </c>
      <c r="N20" s="2"/>
      <c r="O20" s="2"/>
      <c r="P20" s="2"/>
      <c r="Q20" s="2"/>
      <c r="R20" s="2"/>
      <c r="S20" s="2">
        <f t="shared" si="0"/>
        <v>198</v>
      </c>
    </row>
    <row r="21" spans="1:19" x14ac:dyDescent="0.2">
      <c r="A21" s="1"/>
      <c r="B21" s="26"/>
      <c r="C21" s="27"/>
      <c r="D21" s="28"/>
      <c r="E21" s="1">
        <v>44029</v>
      </c>
      <c r="F21" s="26" t="s">
        <v>122</v>
      </c>
      <c r="G21" s="2"/>
      <c r="H21" s="2"/>
      <c r="I21" s="2"/>
      <c r="J21" s="2"/>
      <c r="K21" s="2"/>
      <c r="L21" s="2"/>
      <c r="M21" s="2"/>
      <c r="N21" s="2"/>
      <c r="O21" s="2"/>
      <c r="P21" s="2"/>
      <c r="Q21" s="2"/>
      <c r="R21" s="2">
        <v>14.39</v>
      </c>
      <c r="S21" s="2">
        <f t="shared" si="0"/>
        <v>14.39</v>
      </c>
    </row>
    <row r="22" spans="1:19" x14ac:dyDescent="0.2">
      <c r="A22" s="1"/>
      <c r="B22" s="26"/>
      <c r="C22" s="27"/>
      <c r="D22" s="28"/>
      <c r="E22" s="1">
        <v>44057</v>
      </c>
      <c r="F22" s="26" t="s">
        <v>129</v>
      </c>
      <c r="G22" s="2"/>
      <c r="H22" s="2"/>
      <c r="I22" s="2"/>
      <c r="J22" s="2"/>
      <c r="K22" s="2"/>
      <c r="L22" s="2"/>
      <c r="M22" s="2">
        <v>198</v>
      </c>
      <c r="N22" s="2"/>
      <c r="O22" s="2"/>
      <c r="P22" s="2"/>
      <c r="Q22" s="2"/>
      <c r="R22" s="2"/>
      <c r="S22" s="2">
        <f t="shared" si="0"/>
        <v>198</v>
      </c>
    </row>
    <row r="23" spans="1:19" x14ac:dyDescent="0.2">
      <c r="A23" s="1"/>
      <c r="B23" s="26"/>
      <c r="C23" s="27"/>
      <c r="D23" s="28"/>
      <c r="E23" s="1">
        <v>44060</v>
      </c>
      <c r="F23" s="26" t="s">
        <v>122</v>
      </c>
      <c r="G23" s="2"/>
      <c r="H23" s="2"/>
      <c r="I23" s="2"/>
      <c r="J23" s="2"/>
      <c r="K23" s="2"/>
      <c r="L23" s="2"/>
      <c r="M23" s="2"/>
      <c r="N23" s="2"/>
      <c r="O23" s="2"/>
      <c r="P23" s="2"/>
      <c r="Q23" s="2"/>
      <c r="R23" s="2">
        <v>14.39</v>
      </c>
      <c r="S23" s="2">
        <f t="shared" si="0"/>
        <v>14.39</v>
      </c>
    </row>
    <row r="24" spans="1:19" x14ac:dyDescent="0.2">
      <c r="A24" s="1"/>
      <c r="B24" s="26"/>
      <c r="C24" s="27"/>
      <c r="D24" s="28"/>
      <c r="E24" s="1">
        <v>44063</v>
      </c>
      <c r="F24" s="26" t="s">
        <v>114</v>
      </c>
      <c r="G24" s="2"/>
      <c r="H24" s="2"/>
      <c r="I24" s="2"/>
      <c r="J24" s="2"/>
      <c r="K24" s="2"/>
      <c r="L24" s="2"/>
      <c r="M24" s="2"/>
      <c r="N24" s="2"/>
      <c r="O24" s="2">
        <v>554.99</v>
      </c>
      <c r="P24" s="2"/>
      <c r="Q24" s="2"/>
      <c r="R24" s="2"/>
      <c r="S24" s="2">
        <f t="shared" si="0"/>
        <v>554.99</v>
      </c>
    </row>
    <row r="25" spans="1:19" x14ac:dyDescent="0.2">
      <c r="A25" s="1"/>
      <c r="B25" s="26"/>
      <c r="C25" s="27"/>
      <c r="D25" s="28"/>
      <c r="E25" s="1">
        <v>44078</v>
      </c>
      <c r="F25" s="26" t="s">
        <v>104</v>
      </c>
      <c r="G25" s="2">
        <v>90</v>
      </c>
      <c r="H25" s="2"/>
      <c r="I25" s="2"/>
      <c r="J25" s="2"/>
      <c r="K25" s="2"/>
      <c r="L25" s="2"/>
      <c r="M25" s="2"/>
      <c r="N25" s="2"/>
      <c r="O25" s="2"/>
      <c r="P25" s="2"/>
      <c r="Q25" s="2"/>
      <c r="R25" s="2"/>
      <c r="S25" s="2">
        <f t="shared" si="0"/>
        <v>90</v>
      </c>
    </row>
    <row r="26" spans="1:19" x14ac:dyDescent="0.2">
      <c r="A26" s="1"/>
      <c r="B26" s="26"/>
      <c r="C26" s="27"/>
      <c r="D26" s="28"/>
      <c r="E26" s="1">
        <v>44078</v>
      </c>
      <c r="F26" s="26" t="s">
        <v>61</v>
      </c>
      <c r="G26" s="2">
        <v>102</v>
      </c>
      <c r="H26" s="2"/>
      <c r="I26" s="2"/>
      <c r="J26" s="2"/>
      <c r="K26" s="2"/>
      <c r="L26" s="2"/>
      <c r="M26" s="2"/>
      <c r="N26" s="2"/>
      <c r="O26" s="2"/>
      <c r="P26" s="2"/>
      <c r="Q26" s="2"/>
      <c r="R26" s="2"/>
      <c r="S26" s="2">
        <f t="shared" si="0"/>
        <v>102</v>
      </c>
    </row>
    <row r="27" spans="1:19" x14ac:dyDescent="0.2">
      <c r="A27" s="1"/>
      <c r="B27" s="26"/>
      <c r="C27" s="27"/>
      <c r="D27" s="28"/>
      <c r="E27" s="1">
        <v>44090</v>
      </c>
      <c r="F27" s="26" t="s">
        <v>125</v>
      </c>
      <c r="G27" s="2"/>
      <c r="H27" s="2">
        <v>458.4</v>
      </c>
      <c r="I27" s="2">
        <v>87.84</v>
      </c>
      <c r="J27" s="2"/>
      <c r="K27" s="2"/>
      <c r="L27" s="2"/>
      <c r="M27" s="2"/>
      <c r="N27" s="2"/>
      <c r="O27" s="2"/>
      <c r="P27" s="2"/>
      <c r="Q27" s="2"/>
      <c r="R27" s="2">
        <v>29.7</v>
      </c>
      <c r="S27" s="2">
        <f t="shared" si="0"/>
        <v>575.94000000000005</v>
      </c>
    </row>
    <row r="28" spans="1:19" x14ac:dyDescent="0.2">
      <c r="A28" s="1"/>
      <c r="B28" s="26"/>
      <c r="C28" s="27"/>
      <c r="D28" s="28"/>
      <c r="E28" s="1">
        <v>44091</v>
      </c>
      <c r="F28" s="26" t="s">
        <v>122</v>
      </c>
      <c r="G28" s="2"/>
      <c r="H28" s="2"/>
      <c r="I28" s="2"/>
      <c r="J28" s="2"/>
      <c r="K28" s="2"/>
      <c r="L28" s="2"/>
      <c r="M28" s="2"/>
      <c r="N28" s="2"/>
      <c r="O28" s="2"/>
      <c r="P28" s="2"/>
      <c r="Q28" s="2"/>
      <c r="R28" s="2">
        <v>14.39</v>
      </c>
      <c r="S28" s="2">
        <f t="shared" si="0"/>
        <v>14.39</v>
      </c>
    </row>
    <row r="29" spans="1:19" x14ac:dyDescent="0.2">
      <c r="A29" s="1"/>
      <c r="B29" s="26"/>
      <c r="C29" s="27"/>
      <c r="D29" s="28"/>
      <c r="E29" s="1">
        <v>44109</v>
      </c>
      <c r="F29" s="26" t="s">
        <v>129</v>
      </c>
      <c r="G29" s="2"/>
      <c r="H29" s="2"/>
      <c r="I29" s="2"/>
      <c r="J29" s="2"/>
      <c r="K29" s="2"/>
      <c r="L29" s="2"/>
      <c r="M29" s="2">
        <v>198</v>
      </c>
      <c r="N29" s="2"/>
      <c r="O29" s="2"/>
      <c r="P29" s="2"/>
      <c r="Q29" s="2"/>
      <c r="R29" s="2"/>
      <c r="S29" s="2">
        <f t="shared" si="0"/>
        <v>198</v>
      </c>
    </row>
    <row r="30" spans="1:19" x14ac:dyDescent="0.2">
      <c r="A30" s="1"/>
      <c r="B30" s="26"/>
      <c r="C30" s="27"/>
      <c r="D30" s="28"/>
      <c r="E30" s="1">
        <v>44123</v>
      </c>
      <c r="F30" s="26" t="s">
        <v>122</v>
      </c>
      <c r="G30" s="2"/>
      <c r="H30" s="2"/>
      <c r="I30" s="2"/>
      <c r="J30" s="2"/>
      <c r="K30" s="2"/>
      <c r="L30" s="2"/>
      <c r="M30" s="2"/>
      <c r="N30" s="2"/>
      <c r="O30" s="2"/>
      <c r="P30" s="2"/>
      <c r="Q30" s="2"/>
      <c r="R30" s="2">
        <v>14.39</v>
      </c>
      <c r="S30" s="2">
        <f t="shared" si="0"/>
        <v>14.39</v>
      </c>
    </row>
    <row r="31" spans="1:19" x14ac:dyDescent="0.2">
      <c r="A31" s="1"/>
      <c r="B31" s="26"/>
      <c r="C31" s="27"/>
      <c r="D31" s="28"/>
      <c r="E31" s="1">
        <v>44152</v>
      </c>
      <c r="F31" s="26" t="s">
        <v>125</v>
      </c>
      <c r="G31" s="2"/>
      <c r="H31" s="2">
        <v>515.70000000000005</v>
      </c>
      <c r="I31" s="2">
        <v>87.8</v>
      </c>
      <c r="J31" s="2"/>
      <c r="K31" s="2"/>
      <c r="L31" s="2"/>
      <c r="M31" s="2"/>
      <c r="N31" s="2"/>
      <c r="O31" s="2"/>
      <c r="P31" s="2"/>
      <c r="Q31" s="2"/>
      <c r="R31" s="2"/>
      <c r="S31" s="2">
        <f t="shared" si="0"/>
        <v>603.5</v>
      </c>
    </row>
    <row r="32" spans="1:19" x14ac:dyDescent="0.2">
      <c r="A32" s="1"/>
      <c r="B32" s="26"/>
      <c r="C32" s="27"/>
      <c r="D32" s="28"/>
      <c r="E32" s="1">
        <v>44152</v>
      </c>
      <c r="F32" s="26" t="s">
        <v>134</v>
      </c>
      <c r="G32" s="2">
        <v>45.05</v>
      </c>
      <c r="H32" s="2"/>
      <c r="I32" s="2"/>
      <c r="J32" s="2"/>
      <c r="K32" s="2"/>
      <c r="L32" s="2"/>
      <c r="M32" s="2"/>
      <c r="N32" s="2"/>
      <c r="O32" s="2"/>
      <c r="P32" s="2"/>
      <c r="Q32" s="2"/>
      <c r="R32" s="2"/>
      <c r="S32" s="2">
        <f t="shared" si="0"/>
        <v>45.05</v>
      </c>
    </row>
    <row r="33" spans="1:21" x14ac:dyDescent="0.2">
      <c r="A33" s="1"/>
      <c r="B33" s="26"/>
      <c r="C33" s="27"/>
      <c r="D33" s="28"/>
      <c r="E33" s="1">
        <v>44152</v>
      </c>
      <c r="F33" s="26" t="s">
        <v>122</v>
      </c>
      <c r="G33" s="2"/>
      <c r="H33" s="2"/>
      <c r="I33" s="2"/>
      <c r="J33" s="2"/>
      <c r="K33" s="2"/>
      <c r="L33" s="2"/>
      <c r="M33" s="2"/>
      <c r="N33" s="2"/>
      <c r="O33" s="2"/>
      <c r="P33" s="2"/>
      <c r="Q33" s="2"/>
      <c r="R33" s="2">
        <v>14.39</v>
      </c>
      <c r="S33" s="2">
        <f t="shared" si="0"/>
        <v>14.39</v>
      </c>
    </row>
    <row r="34" spans="1:21" x14ac:dyDescent="0.2">
      <c r="A34" s="1"/>
      <c r="B34" s="26"/>
      <c r="C34" s="27"/>
      <c r="D34" s="28"/>
      <c r="E34" s="1">
        <v>44153</v>
      </c>
      <c r="F34" s="26" t="s">
        <v>135</v>
      </c>
      <c r="G34" s="2">
        <v>23.69</v>
      </c>
      <c r="H34" s="2"/>
      <c r="I34" s="2"/>
      <c r="J34" s="2"/>
      <c r="K34" s="2"/>
      <c r="L34" s="2"/>
      <c r="M34" s="2"/>
      <c r="N34" s="2"/>
      <c r="O34" s="2"/>
      <c r="P34" s="2"/>
      <c r="Q34" s="2"/>
      <c r="R34" s="2"/>
      <c r="S34" s="2">
        <f t="shared" si="0"/>
        <v>23.69</v>
      </c>
    </row>
    <row r="35" spans="1:21" x14ac:dyDescent="0.2">
      <c r="A35" s="1"/>
      <c r="B35" s="26"/>
      <c r="C35" s="27"/>
      <c r="D35" s="28"/>
      <c r="E35" s="1">
        <v>44182</v>
      </c>
      <c r="F35" s="26" t="s">
        <v>122</v>
      </c>
      <c r="G35" s="2"/>
      <c r="H35" s="2"/>
      <c r="I35" s="2"/>
      <c r="J35" s="2"/>
      <c r="K35" s="2"/>
      <c r="L35" s="2"/>
      <c r="M35" s="2"/>
      <c r="N35" s="2"/>
      <c r="O35" s="2"/>
      <c r="P35" s="2"/>
      <c r="Q35" s="2"/>
      <c r="R35" s="2">
        <v>14.39</v>
      </c>
      <c r="S35" s="2">
        <f t="shared" si="0"/>
        <v>14.39</v>
      </c>
    </row>
    <row r="36" spans="1:21" x14ac:dyDescent="0.2">
      <c r="A36" s="1"/>
      <c r="B36" s="26"/>
      <c r="C36" s="27"/>
      <c r="D36" s="28"/>
      <c r="E36" s="1">
        <v>44204</v>
      </c>
      <c r="F36" s="26" t="s">
        <v>129</v>
      </c>
      <c r="G36" s="2"/>
      <c r="H36" s="2"/>
      <c r="I36" s="2"/>
      <c r="J36" s="2"/>
      <c r="K36" s="2"/>
      <c r="L36" s="2"/>
      <c r="M36" s="2"/>
      <c r="N36" s="2"/>
      <c r="O36" s="2"/>
      <c r="P36" s="2"/>
      <c r="Q36" s="2">
        <v>462</v>
      </c>
      <c r="R36" s="2"/>
      <c r="S36" s="2">
        <f t="shared" si="0"/>
        <v>462</v>
      </c>
    </row>
    <row r="37" spans="1:21" x14ac:dyDescent="0.2">
      <c r="A37" s="1"/>
      <c r="B37" s="26"/>
      <c r="C37" s="27"/>
      <c r="D37" s="28"/>
      <c r="E37" s="1">
        <v>44207</v>
      </c>
      <c r="F37" s="26" t="s">
        <v>125</v>
      </c>
      <c r="G37" s="2"/>
      <c r="H37" s="2">
        <v>515.70000000000005</v>
      </c>
      <c r="I37" s="2">
        <v>82.05</v>
      </c>
      <c r="J37" s="2"/>
      <c r="K37" s="2"/>
      <c r="L37" s="2"/>
      <c r="M37" s="2"/>
      <c r="N37" s="2"/>
      <c r="O37" s="2"/>
      <c r="P37" s="2"/>
      <c r="Q37" s="2"/>
      <c r="R37" s="2"/>
      <c r="S37" s="2">
        <f t="shared" si="0"/>
        <v>597.75</v>
      </c>
    </row>
    <row r="38" spans="1:21" x14ac:dyDescent="0.2">
      <c r="A38" s="1"/>
      <c r="B38" s="26"/>
      <c r="C38" s="27"/>
      <c r="D38" s="28"/>
      <c r="E38" s="1">
        <v>44208</v>
      </c>
      <c r="F38" s="26" t="s">
        <v>65</v>
      </c>
      <c r="G38" s="2"/>
      <c r="H38" s="2"/>
      <c r="I38" s="2"/>
      <c r="J38" s="2"/>
      <c r="K38" s="2"/>
      <c r="L38" s="2"/>
      <c r="M38" s="2"/>
      <c r="N38" s="2">
        <v>199</v>
      </c>
      <c r="O38" s="2"/>
      <c r="P38" s="2"/>
      <c r="Q38" s="2"/>
      <c r="R38" s="2"/>
      <c r="S38" s="2">
        <f t="shared" si="0"/>
        <v>199</v>
      </c>
    </row>
    <row r="39" spans="1:21" x14ac:dyDescent="0.2">
      <c r="A39" s="1"/>
      <c r="B39" s="26"/>
      <c r="C39" s="27"/>
      <c r="D39" s="28"/>
      <c r="E39" s="1">
        <v>44212</v>
      </c>
      <c r="F39" s="26" t="s">
        <v>122</v>
      </c>
      <c r="G39" s="2"/>
      <c r="H39" s="2"/>
      <c r="I39" s="2"/>
      <c r="J39" s="2"/>
      <c r="K39" s="2"/>
      <c r="L39" s="2"/>
      <c r="M39" s="2"/>
      <c r="N39" s="2"/>
      <c r="O39" s="2"/>
      <c r="P39" s="2"/>
      <c r="Q39" s="2"/>
      <c r="R39" s="2">
        <v>14.39</v>
      </c>
      <c r="S39" s="2">
        <f t="shared" si="0"/>
        <v>14.39</v>
      </c>
    </row>
    <row r="40" spans="1:21" x14ac:dyDescent="0.2">
      <c r="A40" s="1"/>
      <c r="B40" s="26"/>
      <c r="C40" s="27"/>
      <c r="D40" s="28"/>
      <c r="E40" s="1">
        <v>44228</v>
      </c>
      <c r="F40" s="26" t="s">
        <v>114</v>
      </c>
      <c r="G40" s="2"/>
      <c r="H40" s="2"/>
      <c r="I40" s="2"/>
      <c r="J40" s="2"/>
      <c r="K40" s="2"/>
      <c r="L40" s="2"/>
      <c r="M40" s="2"/>
      <c r="N40" s="2"/>
      <c r="O40" s="2">
        <v>554.99</v>
      </c>
      <c r="P40" s="2"/>
      <c r="Q40" s="2"/>
      <c r="R40" s="2"/>
      <c r="S40" s="2">
        <f t="shared" si="0"/>
        <v>554.99</v>
      </c>
    </row>
    <row r="41" spans="1:21" x14ac:dyDescent="0.2">
      <c r="A41" s="1"/>
      <c r="B41" s="26"/>
      <c r="C41" s="27"/>
      <c r="D41" s="28"/>
      <c r="E41" s="1">
        <v>44243</v>
      </c>
      <c r="F41" s="26" t="s">
        <v>122</v>
      </c>
      <c r="G41" s="2"/>
      <c r="H41" s="2"/>
      <c r="I41" s="2"/>
      <c r="J41" s="2"/>
      <c r="K41" s="2"/>
      <c r="L41" s="2"/>
      <c r="M41" s="2"/>
      <c r="N41" s="2"/>
      <c r="O41" s="2"/>
      <c r="P41" s="2"/>
      <c r="Q41" s="2"/>
      <c r="R41" s="2">
        <v>14.39</v>
      </c>
      <c r="S41" s="2">
        <f t="shared" si="0"/>
        <v>14.39</v>
      </c>
    </row>
    <row r="42" spans="1:21" x14ac:dyDescent="0.2">
      <c r="A42" s="1"/>
      <c r="B42" s="26"/>
      <c r="C42" s="27"/>
      <c r="D42" s="28"/>
      <c r="E42" s="1">
        <v>44263</v>
      </c>
      <c r="F42" s="26" t="s">
        <v>125</v>
      </c>
      <c r="G42" s="2"/>
      <c r="H42" s="2">
        <v>458.4</v>
      </c>
      <c r="I42" s="2">
        <v>83.34</v>
      </c>
      <c r="J42" s="2"/>
      <c r="K42" s="2"/>
      <c r="L42" s="2"/>
      <c r="M42" s="2"/>
      <c r="N42" s="2"/>
      <c r="O42" s="2"/>
      <c r="P42" s="2"/>
      <c r="Q42" s="2"/>
      <c r="R42" s="2">
        <v>39.6</v>
      </c>
      <c r="S42" s="2">
        <f t="shared" si="0"/>
        <v>581.34</v>
      </c>
    </row>
    <row r="43" spans="1:21" x14ac:dyDescent="0.2">
      <c r="A43" s="1"/>
      <c r="B43" s="26"/>
      <c r="C43" s="27"/>
      <c r="D43" s="28"/>
      <c r="E43" s="1">
        <v>44272</v>
      </c>
      <c r="F43" s="26" t="s">
        <v>122</v>
      </c>
      <c r="G43" s="2"/>
      <c r="H43" s="2"/>
      <c r="I43" s="2"/>
      <c r="J43" s="2"/>
      <c r="K43" s="2"/>
      <c r="L43" s="2"/>
      <c r="M43" s="2"/>
      <c r="N43" s="2"/>
      <c r="O43" s="2"/>
      <c r="P43" s="2"/>
      <c r="Q43" s="2"/>
      <c r="R43" s="2">
        <v>14.39</v>
      </c>
      <c r="S43" s="2">
        <f t="shared" si="0"/>
        <v>14.39</v>
      </c>
    </row>
    <row r="44" spans="1:21" x14ac:dyDescent="0.2">
      <c r="A44" s="1"/>
      <c r="B44" s="26"/>
      <c r="C44" s="27"/>
      <c r="D44" s="28"/>
      <c r="E44" s="1"/>
      <c r="F44" s="26"/>
      <c r="G44" s="2"/>
      <c r="H44" s="2"/>
      <c r="I44" s="2"/>
      <c r="J44" s="2"/>
      <c r="K44" s="2"/>
      <c r="L44" s="2"/>
      <c r="M44" s="2"/>
      <c r="N44" s="2"/>
      <c r="O44" s="2"/>
      <c r="P44" s="2"/>
      <c r="Q44" s="2"/>
      <c r="R44" s="2"/>
      <c r="S44" s="2"/>
    </row>
    <row r="45" spans="1:21" x14ac:dyDescent="0.2">
      <c r="A45" s="40" t="s">
        <v>5</v>
      </c>
      <c r="B45" s="41"/>
      <c r="C45" s="42">
        <f>SUM(C4:C44)</f>
        <v>14584.7</v>
      </c>
      <c r="D45" s="41"/>
      <c r="E45" s="43"/>
      <c r="F45" s="41"/>
      <c r="G45" s="62">
        <f>SUM(G4:G44)</f>
        <v>260.74</v>
      </c>
      <c r="H45" s="62">
        <f t="shared" ref="H45:R45" si="1">SUM(H4:H44)</f>
        <v>2922.3</v>
      </c>
      <c r="I45" s="62">
        <f t="shared" si="1"/>
        <v>525.66000000000008</v>
      </c>
      <c r="J45" s="62">
        <f t="shared" si="1"/>
        <v>0</v>
      </c>
      <c r="K45" s="62">
        <f t="shared" si="1"/>
        <v>308.63</v>
      </c>
      <c r="L45" s="62">
        <f t="shared" si="1"/>
        <v>81.95</v>
      </c>
      <c r="M45" s="62">
        <f t="shared" si="1"/>
        <v>1024.99</v>
      </c>
      <c r="N45" s="62">
        <f t="shared" si="1"/>
        <v>559</v>
      </c>
      <c r="O45" s="62">
        <f t="shared" si="1"/>
        <v>1109.98</v>
      </c>
      <c r="P45" s="62">
        <f t="shared" si="1"/>
        <v>100</v>
      </c>
      <c r="Q45" s="62">
        <f t="shared" si="1"/>
        <v>462</v>
      </c>
      <c r="R45" s="62">
        <f t="shared" si="1"/>
        <v>394.25999999999988</v>
      </c>
      <c r="S45" s="62">
        <f>SUM(S4:S44)</f>
        <v>7749.5100000000011</v>
      </c>
      <c r="U45" s="56"/>
    </row>
    <row r="48" spans="1:21" x14ac:dyDescent="0.2">
      <c r="Q48" s="62" t="s">
        <v>41</v>
      </c>
      <c r="R48" s="62"/>
      <c r="S48" s="62">
        <f>C45-S45</f>
        <v>6835.19</v>
      </c>
    </row>
  </sheetData>
  <autoFilter ref="E3:S42" xr:uid="{341F7A5E-3EA6-0B4B-BDE0-007207CEC24F}"/>
  <sortState xmlns:xlrd2="http://schemas.microsoft.com/office/spreadsheetml/2017/richdata2" ref="E4:S26">
    <sortCondition ref="E4:E26"/>
  </sortState>
  <printOptions horizontalCentered="1"/>
  <pageMargins left="0.70866141732283472" right="0.70866141732283472" top="0.74803149606299213" bottom="0.74803149606299213" header="0.31496062992125984" footer="0.31496062992125984"/>
  <pageSetup paperSize="9" scale="44" orientation="landscape" horizontalDpi="0" verticalDpi="0"/>
  <headerFooter>
    <oddHeader>&amp;L&amp;"Calibri,Regular"&amp;K000000Holford Parish Council</oddHead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6E2EE-5F57-774E-973D-9DC0057E194C}">
  <sheetPr>
    <pageSetUpPr fitToPage="1"/>
  </sheetPr>
  <dimension ref="A1:U55"/>
  <sheetViews>
    <sheetView topLeftCell="D20" workbookViewId="0">
      <selection activeCell="H50" sqref="H50"/>
    </sheetView>
  </sheetViews>
  <sheetFormatPr baseColWidth="10" defaultColWidth="14.33203125" defaultRowHeight="16" x14ac:dyDescent="0.2"/>
  <cols>
    <col min="1" max="1" width="18" style="45" bestFit="1" customWidth="1"/>
    <col min="2" max="2" width="29.6640625" bestFit="1" customWidth="1"/>
    <col min="3" max="3" width="8.6640625" style="30" customWidth="1"/>
    <col min="4" max="4" width="5.5" customWidth="1"/>
    <col min="5" max="5" width="17.1640625" style="46" bestFit="1" customWidth="1"/>
    <col min="6" max="6" width="34.6640625" customWidth="1"/>
    <col min="7" max="10" width="12.5" style="48" customWidth="1"/>
    <col min="11" max="11" width="12.5" style="30" customWidth="1"/>
    <col min="12" max="20" width="12.5" style="48" customWidth="1"/>
  </cols>
  <sheetData>
    <row r="1" spans="1:20" x14ac:dyDescent="0.2">
      <c r="A1" s="6" t="s">
        <v>120</v>
      </c>
      <c r="B1" s="7"/>
      <c r="C1" s="8"/>
      <c r="D1" s="7"/>
      <c r="E1" s="9"/>
      <c r="F1" s="7"/>
      <c r="G1" s="11"/>
      <c r="H1" s="11"/>
      <c r="I1" s="11"/>
      <c r="J1" s="11"/>
      <c r="K1" s="8"/>
      <c r="L1" s="11"/>
      <c r="M1" s="11"/>
      <c r="N1" s="11"/>
      <c r="O1" s="11"/>
      <c r="P1" s="11"/>
      <c r="Q1" s="11"/>
      <c r="R1" s="11"/>
      <c r="S1" s="11"/>
      <c r="T1" s="61"/>
    </row>
    <row r="2" spans="1:20" s="19" customFormat="1" x14ac:dyDescent="0.2">
      <c r="A2" s="13" t="s">
        <v>1</v>
      </c>
      <c r="B2" s="14"/>
      <c r="C2" s="15"/>
      <c r="D2" s="14"/>
      <c r="E2" s="16" t="s">
        <v>2</v>
      </c>
      <c r="F2" s="14"/>
      <c r="G2" s="18"/>
      <c r="H2" s="18"/>
      <c r="I2" s="18"/>
      <c r="J2" s="18"/>
      <c r="K2" s="15"/>
      <c r="L2" s="18"/>
      <c r="M2" s="18"/>
      <c r="N2" s="18"/>
      <c r="O2" s="18"/>
      <c r="P2" s="18"/>
      <c r="Q2" s="18"/>
      <c r="R2" s="18"/>
      <c r="S2" s="18"/>
      <c r="T2" s="18"/>
    </row>
    <row r="3" spans="1:20" s="19" customFormat="1" ht="68" x14ac:dyDescent="0.2">
      <c r="A3" s="63" t="s">
        <v>133</v>
      </c>
      <c r="B3" s="21" t="s">
        <v>4</v>
      </c>
      <c r="C3" s="22" t="s">
        <v>5</v>
      </c>
      <c r="D3" s="21"/>
      <c r="E3" s="63" t="s">
        <v>133</v>
      </c>
      <c r="F3" s="21" t="s">
        <v>6</v>
      </c>
      <c r="G3" s="49" t="s">
        <v>132</v>
      </c>
      <c r="H3" s="24" t="s">
        <v>8</v>
      </c>
      <c r="I3" s="24" t="s">
        <v>9</v>
      </c>
      <c r="J3" s="24" t="s">
        <v>52</v>
      </c>
      <c r="K3" s="22" t="s">
        <v>11</v>
      </c>
      <c r="L3" s="24" t="s">
        <v>12</v>
      </c>
      <c r="M3" s="49" t="s">
        <v>13</v>
      </c>
      <c r="N3" s="24" t="s">
        <v>138</v>
      </c>
      <c r="O3" s="24" t="s">
        <v>53</v>
      </c>
      <c r="P3" s="24" t="s">
        <v>151</v>
      </c>
      <c r="Q3" s="24" t="s">
        <v>46</v>
      </c>
      <c r="R3" s="49" t="s">
        <v>106</v>
      </c>
      <c r="S3" s="49" t="s">
        <v>127</v>
      </c>
      <c r="T3" s="49" t="s">
        <v>5</v>
      </c>
    </row>
    <row r="4" spans="1:20" x14ac:dyDescent="0.2">
      <c r="A4" s="1">
        <v>44287</v>
      </c>
      <c r="B4" s="26" t="s">
        <v>16</v>
      </c>
      <c r="C4" s="27">
        <v>6835.19</v>
      </c>
      <c r="D4" s="28"/>
      <c r="E4" s="1">
        <v>44305</v>
      </c>
      <c r="F4" s="26" t="s">
        <v>122</v>
      </c>
      <c r="G4" s="2"/>
      <c r="H4" s="2"/>
      <c r="I4" s="2"/>
      <c r="J4" s="2"/>
      <c r="K4" s="2"/>
      <c r="L4" s="2"/>
      <c r="M4" s="2"/>
      <c r="N4" s="2"/>
      <c r="O4" s="2"/>
      <c r="P4" s="2"/>
      <c r="R4" s="2"/>
      <c r="S4" s="48">
        <v>14.39</v>
      </c>
      <c r="T4" s="2">
        <f>SUM(G4:S4)</f>
        <v>14.39</v>
      </c>
    </row>
    <row r="5" spans="1:20" x14ac:dyDescent="0.2">
      <c r="A5" s="1">
        <v>44312</v>
      </c>
      <c r="B5" s="26" t="s">
        <v>121</v>
      </c>
      <c r="C5" s="27">
        <v>6750</v>
      </c>
      <c r="D5" s="28"/>
      <c r="E5" s="1">
        <v>44322</v>
      </c>
      <c r="F5" s="26" t="s">
        <v>125</v>
      </c>
      <c r="G5" s="2"/>
      <c r="H5" s="2">
        <v>407.05</v>
      </c>
      <c r="I5" s="2">
        <v>84.51</v>
      </c>
      <c r="J5" s="2"/>
      <c r="K5" s="2"/>
      <c r="L5" s="2"/>
      <c r="M5" s="2"/>
      <c r="N5" s="2"/>
      <c r="O5" s="2"/>
      <c r="P5" s="2"/>
      <c r="Q5" s="2"/>
      <c r="R5" s="2"/>
      <c r="S5" s="2"/>
      <c r="T5" s="2">
        <f t="shared" ref="T5:T51" si="0">SUM(G5:S5)</f>
        <v>491.56</v>
      </c>
    </row>
    <row r="6" spans="1:20" x14ac:dyDescent="0.2">
      <c r="A6" s="1">
        <v>44455</v>
      </c>
      <c r="B6" s="26" t="s">
        <v>151</v>
      </c>
      <c r="C6" s="27">
        <v>1179</v>
      </c>
      <c r="D6" s="28"/>
      <c r="E6" s="1">
        <v>44326</v>
      </c>
      <c r="F6" s="26" t="s">
        <v>141</v>
      </c>
      <c r="G6" s="2"/>
      <c r="H6" s="2"/>
      <c r="I6" s="2"/>
      <c r="J6" s="2"/>
      <c r="K6" s="2"/>
      <c r="L6" s="2"/>
      <c r="M6" s="2">
        <v>18.95</v>
      </c>
      <c r="N6" s="2"/>
      <c r="O6" s="2"/>
      <c r="P6" s="2"/>
      <c r="Q6" s="2"/>
      <c r="R6" s="2"/>
      <c r="S6" s="2"/>
      <c r="T6" s="2">
        <f t="shared" si="0"/>
        <v>18.95</v>
      </c>
    </row>
    <row r="7" spans="1:20" x14ac:dyDescent="0.2">
      <c r="A7" s="1"/>
      <c r="B7" s="26"/>
      <c r="C7" s="27"/>
      <c r="D7" s="28"/>
      <c r="E7" s="1">
        <v>44332</v>
      </c>
      <c r="F7" s="26" t="s">
        <v>122</v>
      </c>
      <c r="G7" s="2"/>
      <c r="H7" s="2"/>
      <c r="I7" s="2"/>
      <c r="J7" s="2"/>
      <c r="K7" s="2"/>
      <c r="L7" s="2"/>
      <c r="M7" s="2"/>
      <c r="N7" s="2"/>
      <c r="O7" s="2"/>
      <c r="P7" s="2"/>
      <c r="Q7" s="2"/>
      <c r="R7" s="2"/>
      <c r="S7" s="2">
        <v>14.39</v>
      </c>
      <c r="T7" s="2">
        <f t="shared" si="0"/>
        <v>14.39</v>
      </c>
    </row>
    <row r="8" spans="1:20" x14ac:dyDescent="0.2">
      <c r="A8" s="1"/>
      <c r="B8" s="26"/>
      <c r="C8" s="27"/>
      <c r="D8" s="28"/>
      <c r="E8" s="1">
        <v>44357</v>
      </c>
      <c r="F8" s="26" t="s">
        <v>142</v>
      </c>
      <c r="G8" s="2"/>
      <c r="H8" s="2"/>
      <c r="I8" s="2"/>
      <c r="J8" s="2"/>
      <c r="K8" s="2"/>
      <c r="L8" s="2"/>
      <c r="M8" s="2">
        <v>37.950000000000003</v>
      </c>
      <c r="N8" s="2"/>
      <c r="O8" s="2"/>
      <c r="P8" s="2"/>
      <c r="Q8" s="2"/>
      <c r="R8" s="2"/>
      <c r="S8" s="2"/>
      <c r="T8" s="2">
        <f t="shared" si="0"/>
        <v>37.950000000000003</v>
      </c>
    </row>
    <row r="9" spans="1:20" x14ac:dyDescent="0.2">
      <c r="A9" s="1"/>
      <c r="B9" s="26"/>
      <c r="C9" s="27"/>
      <c r="D9" s="28"/>
      <c r="E9" s="1">
        <v>44364</v>
      </c>
      <c r="F9" s="26" t="s">
        <v>122</v>
      </c>
      <c r="G9" s="2"/>
      <c r="H9" s="2"/>
      <c r="I9" s="2"/>
      <c r="J9" s="2"/>
      <c r="K9" s="2"/>
      <c r="L9" s="2"/>
      <c r="M9" s="2"/>
      <c r="N9" s="2"/>
      <c r="O9" s="2"/>
      <c r="P9" s="2"/>
      <c r="Q9" s="2"/>
      <c r="R9" s="2"/>
      <c r="S9" s="2">
        <v>14.39</v>
      </c>
      <c r="T9" s="2">
        <f t="shared" si="0"/>
        <v>14.39</v>
      </c>
    </row>
    <row r="10" spans="1:20" x14ac:dyDescent="0.2">
      <c r="A10" s="1"/>
      <c r="B10" s="26"/>
      <c r="C10" s="27"/>
      <c r="D10" s="28"/>
      <c r="E10" s="1">
        <v>44370</v>
      </c>
      <c r="F10" s="26" t="s">
        <v>143</v>
      </c>
      <c r="G10" s="2"/>
      <c r="H10" s="2"/>
      <c r="I10" s="2"/>
      <c r="J10" s="2"/>
      <c r="K10" s="2">
        <v>262.14999999999998</v>
      </c>
      <c r="L10" s="2"/>
      <c r="M10" s="2"/>
      <c r="N10" s="2"/>
      <c r="O10" s="2"/>
      <c r="P10" s="2"/>
      <c r="Q10" s="2"/>
      <c r="R10" s="2"/>
      <c r="S10" s="2"/>
      <c r="T10" s="2">
        <f t="shared" si="0"/>
        <v>262.14999999999998</v>
      </c>
    </row>
    <row r="11" spans="1:20" x14ac:dyDescent="0.2">
      <c r="A11" s="1"/>
      <c r="B11" s="26"/>
      <c r="C11" s="27"/>
      <c r="D11" s="28"/>
      <c r="E11" s="1">
        <v>44380</v>
      </c>
      <c r="F11" s="26" t="s">
        <v>144</v>
      </c>
      <c r="G11" s="2"/>
      <c r="H11" s="2"/>
      <c r="I11" s="2"/>
      <c r="J11" s="2"/>
      <c r="K11" s="2"/>
      <c r="L11" s="2"/>
      <c r="M11" s="2">
        <v>100</v>
      </c>
      <c r="N11" s="2"/>
      <c r="O11" s="2"/>
      <c r="P11" s="2"/>
      <c r="Q11" s="2"/>
      <c r="R11" s="2"/>
      <c r="S11" s="2"/>
      <c r="T11" s="2">
        <f t="shared" si="0"/>
        <v>100</v>
      </c>
    </row>
    <row r="12" spans="1:20" x14ac:dyDescent="0.2">
      <c r="A12" s="1"/>
      <c r="B12" s="26"/>
      <c r="C12" s="27"/>
      <c r="D12" s="28"/>
      <c r="E12" s="1">
        <v>44380</v>
      </c>
      <c r="F12" s="26" t="s">
        <v>145</v>
      </c>
      <c r="G12" s="2"/>
      <c r="H12" s="2"/>
      <c r="I12" s="2"/>
      <c r="J12" s="2"/>
      <c r="K12" s="2"/>
      <c r="L12" s="2"/>
      <c r="M12" s="2">
        <v>48</v>
      </c>
      <c r="N12" s="2"/>
      <c r="O12" s="2"/>
      <c r="P12" s="2"/>
      <c r="Q12" s="2"/>
      <c r="R12" s="2"/>
      <c r="S12" s="2"/>
      <c r="T12" s="2">
        <f t="shared" si="0"/>
        <v>48</v>
      </c>
    </row>
    <row r="13" spans="1:20" x14ac:dyDescent="0.2">
      <c r="A13" s="1"/>
      <c r="B13" s="26"/>
      <c r="C13" s="27"/>
      <c r="D13" s="28"/>
      <c r="E13" s="1">
        <v>44388</v>
      </c>
      <c r="F13" s="26" t="s">
        <v>143</v>
      </c>
      <c r="G13" s="2"/>
      <c r="H13" s="2"/>
      <c r="I13" s="2"/>
      <c r="J13" s="2"/>
      <c r="K13" s="2">
        <v>53.92</v>
      </c>
      <c r="L13" s="2"/>
      <c r="M13" s="2"/>
      <c r="N13" s="2"/>
      <c r="O13" s="2"/>
      <c r="P13" s="2"/>
      <c r="Q13" s="2"/>
      <c r="R13" s="2"/>
      <c r="S13" s="2"/>
      <c r="T13" s="2">
        <f t="shared" si="0"/>
        <v>53.92</v>
      </c>
    </row>
    <row r="14" spans="1:20" x14ac:dyDescent="0.2">
      <c r="A14" s="1"/>
      <c r="B14" s="26"/>
      <c r="C14" s="27"/>
      <c r="D14" s="28"/>
      <c r="E14" s="1">
        <v>44390</v>
      </c>
      <c r="F14" s="26" t="s">
        <v>146</v>
      </c>
      <c r="H14" s="2"/>
      <c r="I14" s="2"/>
      <c r="J14" s="2"/>
      <c r="K14" s="2"/>
      <c r="L14" s="2"/>
      <c r="M14" s="2"/>
      <c r="N14" s="2"/>
      <c r="O14" s="2"/>
      <c r="P14" s="2"/>
      <c r="Q14" s="2">
        <v>12.99</v>
      </c>
      <c r="R14" s="2"/>
      <c r="S14" s="2"/>
      <c r="T14" s="2">
        <f t="shared" si="0"/>
        <v>12.99</v>
      </c>
    </row>
    <row r="15" spans="1:20" x14ac:dyDescent="0.2">
      <c r="A15" s="1"/>
      <c r="B15" s="26"/>
      <c r="C15" s="27"/>
      <c r="D15" s="28"/>
      <c r="E15" s="1">
        <v>44390</v>
      </c>
      <c r="F15" s="26" t="s">
        <v>147</v>
      </c>
      <c r="H15" s="2"/>
      <c r="I15" s="2"/>
      <c r="J15" s="2"/>
      <c r="K15" s="2"/>
      <c r="L15" s="2"/>
      <c r="M15" s="2"/>
      <c r="N15" s="2"/>
      <c r="O15" s="2"/>
      <c r="P15" s="2"/>
      <c r="Q15" s="2">
        <v>29.99</v>
      </c>
      <c r="R15" s="2"/>
      <c r="S15" s="2"/>
      <c r="T15" s="2">
        <f t="shared" si="0"/>
        <v>29.99</v>
      </c>
    </row>
    <row r="16" spans="1:20" x14ac:dyDescent="0.2">
      <c r="A16" s="1"/>
      <c r="B16" s="26"/>
      <c r="C16" s="27"/>
      <c r="D16" s="28"/>
      <c r="E16" s="1">
        <v>44396</v>
      </c>
      <c r="F16" s="26" t="s">
        <v>122</v>
      </c>
      <c r="G16" s="2"/>
      <c r="H16" s="2"/>
      <c r="I16" s="2"/>
      <c r="J16" s="2"/>
      <c r="K16" s="2"/>
      <c r="L16" s="2"/>
      <c r="M16" s="2"/>
      <c r="N16" s="2"/>
      <c r="O16" s="2"/>
      <c r="P16" s="2"/>
      <c r="Q16" s="2"/>
      <c r="R16" s="2"/>
      <c r="S16" s="2">
        <v>14.39</v>
      </c>
      <c r="T16" s="2">
        <f t="shared" si="0"/>
        <v>14.39</v>
      </c>
    </row>
    <row r="17" spans="1:20" x14ac:dyDescent="0.2">
      <c r="A17" s="1"/>
      <c r="B17" s="26"/>
      <c r="C17" s="27"/>
      <c r="D17" s="28"/>
      <c r="E17" s="1">
        <v>44398</v>
      </c>
      <c r="F17" s="26" t="s">
        <v>104</v>
      </c>
      <c r="G17" s="2"/>
      <c r="H17" s="2"/>
      <c r="I17" s="2"/>
      <c r="J17" s="2"/>
      <c r="K17" s="2"/>
      <c r="L17" s="2">
        <v>83.15</v>
      </c>
      <c r="M17" s="2"/>
      <c r="N17" s="2"/>
      <c r="O17" s="2"/>
      <c r="P17" s="2"/>
      <c r="Q17" s="2"/>
      <c r="R17" s="2"/>
      <c r="S17" s="2"/>
      <c r="T17" s="2">
        <f t="shared" si="0"/>
        <v>83.15</v>
      </c>
    </row>
    <row r="18" spans="1:20" x14ac:dyDescent="0.2">
      <c r="A18" s="1"/>
      <c r="B18" s="26"/>
      <c r="C18" s="27"/>
      <c r="D18" s="28"/>
      <c r="E18" s="1">
        <v>44398</v>
      </c>
      <c r="F18" s="26" t="s">
        <v>125</v>
      </c>
      <c r="G18" s="2"/>
      <c r="H18" s="2">
        <v>581.5</v>
      </c>
      <c r="I18" s="2">
        <v>82.96</v>
      </c>
      <c r="J18" s="2"/>
      <c r="K18" s="2"/>
      <c r="L18" s="2"/>
      <c r="M18" s="2"/>
      <c r="N18" s="2"/>
      <c r="O18" s="2"/>
      <c r="P18" s="2"/>
      <c r="Q18" s="2"/>
      <c r="R18" s="2"/>
      <c r="S18" s="2"/>
      <c r="T18" s="2">
        <f t="shared" si="0"/>
        <v>664.46</v>
      </c>
    </row>
    <row r="19" spans="1:20" x14ac:dyDescent="0.2">
      <c r="A19" s="1"/>
      <c r="B19" s="26"/>
      <c r="C19" s="27"/>
      <c r="D19" s="28"/>
      <c r="E19" s="1">
        <v>44407</v>
      </c>
      <c r="F19" s="26" t="s">
        <v>148</v>
      </c>
      <c r="G19" s="2"/>
      <c r="H19" s="2"/>
      <c r="I19" s="2"/>
      <c r="J19" s="2"/>
      <c r="K19" s="2"/>
      <c r="L19" s="2"/>
      <c r="M19" s="2">
        <v>396</v>
      </c>
      <c r="N19" s="2"/>
      <c r="O19" s="2"/>
      <c r="P19" s="2"/>
      <c r="Q19" s="2"/>
      <c r="R19" s="2"/>
      <c r="S19" s="2"/>
      <c r="T19" s="2">
        <f t="shared" si="0"/>
        <v>396</v>
      </c>
    </row>
    <row r="20" spans="1:20" x14ac:dyDescent="0.2">
      <c r="A20" s="1"/>
      <c r="B20" s="26"/>
      <c r="C20" s="27"/>
      <c r="D20" s="28"/>
      <c r="E20" s="1">
        <v>44410</v>
      </c>
      <c r="F20" s="26" t="s">
        <v>114</v>
      </c>
      <c r="G20" s="2"/>
      <c r="H20" s="2"/>
      <c r="I20" s="2"/>
      <c r="J20" s="2"/>
      <c r="K20" s="2"/>
      <c r="L20" s="2"/>
      <c r="M20" s="2"/>
      <c r="N20" s="2"/>
      <c r="O20" s="2">
        <v>554.99</v>
      </c>
      <c r="P20" s="2"/>
      <c r="Q20" s="2"/>
      <c r="R20" s="2"/>
      <c r="S20" s="2"/>
      <c r="T20" s="2">
        <f t="shared" si="0"/>
        <v>554.99</v>
      </c>
    </row>
    <row r="21" spans="1:20" x14ac:dyDescent="0.2">
      <c r="A21" s="1"/>
      <c r="B21" s="26"/>
      <c r="C21" s="27"/>
      <c r="D21" s="28"/>
      <c r="E21" s="1">
        <v>44424</v>
      </c>
      <c r="F21" s="26" t="s">
        <v>122</v>
      </c>
      <c r="G21" s="2"/>
      <c r="H21" s="2"/>
      <c r="I21" s="2"/>
      <c r="J21" s="2"/>
      <c r="K21" s="2"/>
      <c r="L21" s="2"/>
      <c r="M21" s="2"/>
      <c r="N21" s="2"/>
      <c r="O21" s="2"/>
      <c r="P21" s="2"/>
      <c r="Q21" s="2"/>
      <c r="R21" s="2"/>
      <c r="S21" s="2">
        <v>14.39</v>
      </c>
      <c r="T21" s="2">
        <f t="shared" si="0"/>
        <v>14.39</v>
      </c>
    </row>
    <row r="22" spans="1:20" x14ac:dyDescent="0.2">
      <c r="A22" s="1"/>
      <c r="B22" s="26"/>
      <c r="C22" s="27"/>
      <c r="D22" s="28"/>
      <c r="E22" s="1">
        <v>44430</v>
      </c>
      <c r="F22" s="26" t="s">
        <v>65</v>
      </c>
      <c r="G22" s="2"/>
      <c r="H22" s="2"/>
      <c r="I22" s="2"/>
      <c r="J22" s="2"/>
      <c r="K22" s="2"/>
      <c r="L22" s="2"/>
      <c r="M22" s="2"/>
      <c r="N22" s="2">
        <v>360</v>
      </c>
      <c r="O22" s="2"/>
      <c r="P22" s="2"/>
      <c r="Q22" s="2"/>
      <c r="R22" s="2"/>
      <c r="S22" s="2"/>
      <c r="T22" s="2">
        <f t="shared" si="0"/>
        <v>360</v>
      </c>
    </row>
    <row r="23" spans="1:20" x14ac:dyDescent="0.2">
      <c r="A23" s="1"/>
      <c r="B23" s="26"/>
      <c r="C23" s="27"/>
      <c r="D23" s="28"/>
      <c r="E23" s="1">
        <v>44431</v>
      </c>
      <c r="F23" s="26" t="s">
        <v>65</v>
      </c>
      <c r="G23" s="2"/>
      <c r="H23" s="2"/>
      <c r="I23" s="2"/>
      <c r="J23" s="2"/>
      <c r="K23" s="2"/>
      <c r="L23" s="2"/>
      <c r="M23" s="2"/>
      <c r="N23" s="2">
        <v>72</v>
      </c>
      <c r="O23" s="2"/>
      <c r="P23" s="2"/>
      <c r="Q23" s="2"/>
      <c r="R23" s="2"/>
      <c r="S23" s="2"/>
      <c r="T23" s="2">
        <f t="shared" si="0"/>
        <v>72</v>
      </c>
    </row>
    <row r="24" spans="1:20" x14ac:dyDescent="0.2">
      <c r="A24" s="1"/>
      <c r="B24" s="26"/>
      <c r="C24" s="27"/>
      <c r="D24" s="28"/>
      <c r="E24" s="1">
        <v>44432</v>
      </c>
      <c r="F24" s="26" t="s">
        <v>125</v>
      </c>
      <c r="G24" s="2"/>
      <c r="H24" s="2">
        <v>465.2</v>
      </c>
      <c r="I24" s="2">
        <v>83.32</v>
      </c>
      <c r="J24" s="2"/>
      <c r="K24" s="2"/>
      <c r="L24" s="2"/>
      <c r="M24" s="2"/>
      <c r="N24" s="2"/>
      <c r="O24" s="2"/>
      <c r="P24" s="2"/>
      <c r="Q24" s="2"/>
      <c r="R24" s="2"/>
      <c r="S24" s="2"/>
      <c r="T24" s="2">
        <f t="shared" si="0"/>
        <v>548.52</v>
      </c>
    </row>
    <row r="25" spans="1:20" x14ac:dyDescent="0.2">
      <c r="A25" s="1"/>
      <c r="B25" s="26"/>
      <c r="C25" s="27"/>
      <c r="D25" s="28"/>
      <c r="E25" s="1">
        <v>44349</v>
      </c>
      <c r="F25" s="26" t="s">
        <v>149</v>
      </c>
      <c r="G25" s="2"/>
      <c r="H25" s="2"/>
      <c r="I25" s="2"/>
      <c r="J25" s="2">
        <v>10.5</v>
      </c>
      <c r="K25" s="2"/>
      <c r="L25" s="2"/>
      <c r="M25" s="2"/>
      <c r="N25" s="2"/>
      <c r="O25" s="2"/>
      <c r="P25" s="2"/>
      <c r="Q25" s="2"/>
      <c r="R25" s="2"/>
      <c r="S25" s="2"/>
      <c r="T25" s="2">
        <f t="shared" si="0"/>
        <v>10.5</v>
      </c>
    </row>
    <row r="26" spans="1:20" x14ac:dyDescent="0.2">
      <c r="A26" s="1"/>
      <c r="B26" s="26"/>
      <c r="C26" s="27"/>
      <c r="D26" s="28"/>
      <c r="E26" s="1">
        <v>44433</v>
      </c>
      <c r="F26" s="26" t="s">
        <v>149</v>
      </c>
      <c r="G26" s="2"/>
      <c r="H26" s="2"/>
      <c r="I26" s="2"/>
      <c r="J26" s="2">
        <v>7</v>
      </c>
      <c r="K26" s="2"/>
      <c r="L26" s="2"/>
      <c r="M26" s="2"/>
      <c r="N26" s="2"/>
      <c r="O26" s="2"/>
      <c r="P26" s="2"/>
      <c r="Q26" s="2"/>
      <c r="R26" s="2"/>
      <c r="S26" s="2"/>
      <c r="T26" s="2">
        <f t="shared" si="0"/>
        <v>7</v>
      </c>
    </row>
    <row r="27" spans="1:20" x14ac:dyDescent="0.2">
      <c r="A27" s="1"/>
      <c r="B27" s="26"/>
      <c r="C27" s="27"/>
      <c r="D27" s="28"/>
      <c r="E27" s="1">
        <v>44455</v>
      </c>
      <c r="F27" s="26" t="s">
        <v>122</v>
      </c>
      <c r="G27" s="2"/>
      <c r="H27" s="2"/>
      <c r="I27" s="2"/>
      <c r="J27" s="2">
        <v>14.39</v>
      </c>
      <c r="K27" s="2"/>
      <c r="L27" s="2"/>
      <c r="M27" s="2"/>
      <c r="N27" s="2"/>
      <c r="O27" s="2"/>
      <c r="P27" s="2"/>
      <c r="Q27" s="2"/>
      <c r="R27" s="2"/>
      <c r="S27" s="2"/>
      <c r="T27" s="2">
        <f t="shared" si="0"/>
        <v>14.39</v>
      </c>
    </row>
    <row r="28" spans="1:20" x14ac:dyDescent="0.2">
      <c r="A28" s="1"/>
      <c r="B28" s="26"/>
      <c r="C28" s="27"/>
      <c r="D28" s="28"/>
      <c r="E28" s="1">
        <v>44457</v>
      </c>
      <c r="F28" s="26" t="s">
        <v>150</v>
      </c>
      <c r="G28" s="2"/>
      <c r="H28" s="2"/>
      <c r="I28" s="2"/>
      <c r="J28" s="2"/>
      <c r="K28" s="2"/>
      <c r="L28" s="2"/>
      <c r="M28" s="2">
        <v>118.8</v>
      </c>
      <c r="N28" s="2"/>
      <c r="O28" s="2"/>
      <c r="P28" s="2"/>
      <c r="Q28" s="2"/>
      <c r="R28" s="2"/>
      <c r="S28" s="2"/>
      <c r="T28" s="2">
        <f t="shared" si="0"/>
        <v>118.8</v>
      </c>
    </row>
    <row r="29" spans="1:20" x14ac:dyDescent="0.2">
      <c r="A29" s="1"/>
      <c r="B29" s="26"/>
      <c r="C29" s="27"/>
      <c r="D29" s="28"/>
      <c r="E29" s="1">
        <v>44487</v>
      </c>
      <c r="F29" s="26" t="s">
        <v>122</v>
      </c>
      <c r="G29" s="2"/>
      <c r="H29" s="2"/>
      <c r="I29" s="2"/>
      <c r="J29" s="2">
        <v>14.39</v>
      </c>
      <c r="K29" s="2"/>
      <c r="L29" s="2"/>
      <c r="M29" s="2"/>
      <c r="N29" s="2"/>
      <c r="O29" s="2"/>
      <c r="P29" s="2"/>
      <c r="Q29" s="2"/>
      <c r="R29" s="2"/>
      <c r="S29" s="2"/>
      <c r="T29" s="2">
        <f t="shared" si="0"/>
        <v>14.39</v>
      </c>
    </row>
    <row r="30" spans="1:20" x14ac:dyDescent="0.2">
      <c r="A30" s="1"/>
      <c r="B30" s="26"/>
      <c r="C30" s="27"/>
      <c r="D30" s="28"/>
      <c r="E30" s="1">
        <v>44462</v>
      </c>
      <c r="F30" s="26" t="s">
        <v>149</v>
      </c>
      <c r="G30" s="2"/>
      <c r="H30" s="2"/>
      <c r="I30" s="2"/>
      <c r="J30" s="2"/>
      <c r="K30" s="2"/>
      <c r="L30" s="2"/>
      <c r="M30" s="2"/>
      <c r="N30" s="2"/>
      <c r="O30" s="2"/>
      <c r="P30" s="2">
        <v>49.5</v>
      </c>
      <c r="Q30" s="2"/>
      <c r="R30" s="2"/>
      <c r="S30" s="2"/>
      <c r="T30" s="2">
        <f t="shared" si="0"/>
        <v>49.5</v>
      </c>
    </row>
    <row r="31" spans="1:20" x14ac:dyDescent="0.2">
      <c r="A31" s="1"/>
      <c r="B31" s="26"/>
      <c r="C31" s="27"/>
      <c r="D31" s="28"/>
      <c r="E31" s="1">
        <v>44509</v>
      </c>
      <c r="F31" s="26" t="s">
        <v>125</v>
      </c>
      <c r="G31" s="2"/>
      <c r="H31" s="2">
        <v>523.35</v>
      </c>
      <c r="I31" s="2">
        <v>130.04</v>
      </c>
      <c r="J31" s="2"/>
      <c r="K31" s="2"/>
      <c r="L31" s="2"/>
      <c r="M31" s="2"/>
      <c r="N31" s="2"/>
      <c r="O31" s="2"/>
      <c r="P31" s="2"/>
      <c r="Q31" s="2"/>
      <c r="R31" s="2"/>
      <c r="S31" s="2"/>
      <c r="T31" s="2">
        <f t="shared" si="0"/>
        <v>653.39</v>
      </c>
    </row>
    <row r="32" spans="1:20" x14ac:dyDescent="0.2">
      <c r="A32" s="1"/>
      <c r="B32" s="26"/>
      <c r="C32" s="27"/>
      <c r="D32" s="28"/>
      <c r="E32" s="1">
        <v>44509</v>
      </c>
      <c r="F32" s="26" t="s">
        <v>152</v>
      </c>
      <c r="H32" s="2"/>
      <c r="I32" s="2"/>
      <c r="J32" s="2"/>
      <c r="K32" s="2"/>
      <c r="L32" s="2"/>
      <c r="M32" s="2"/>
      <c r="N32" s="2"/>
      <c r="O32" s="2"/>
      <c r="P32" s="2"/>
      <c r="R32" s="2">
        <v>14.1</v>
      </c>
      <c r="S32" s="2"/>
      <c r="T32" s="2">
        <f t="shared" si="0"/>
        <v>14.1</v>
      </c>
    </row>
    <row r="33" spans="1:20" x14ac:dyDescent="0.2">
      <c r="A33" s="1"/>
      <c r="B33" s="26"/>
      <c r="C33" s="27"/>
      <c r="D33" s="28"/>
      <c r="E33" s="1">
        <v>44509</v>
      </c>
      <c r="F33" s="26" t="s">
        <v>148</v>
      </c>
      <c r="G33" s="2"/>
      <c r="H33" s="2"/>
      <c r="I33" s="2"/>
      <c r="J33" s="2"/>
      <c r="K33" s="2"/>
      <c r="L33" s="2"/>
      <c r="M33" s="2">
        <v>198</v>
      </c>
      <c r="N33" s="2"/>
      <c r="O33" s="2"/>
      <c r="P33" s="2"/>
      <c r="Q33" s="2"/>
      <c r="R33" s="2"/>
      <c r="S33" s="2"/>
      <c r="T33" s="2">
        <f t="shared" si="0"/>
        <v>198</v>
      </c>
    </row>
    <row r="34" spans="1:20" x14ac:dyDescent="0.2">
      <c r="A34" s="1"/>
      <c r="B34" s="26"/>
      <c r="C34" s="27"/>
      <c r="D34" s="28"/>
      <c r="E34" s="1">
        <v>44517</v>
      </c>
      <c r="F34" s="26" t="s">
        <v>122</v>
      </c>
      <c r="G34" s="2"/>
      <c r="H34" s="2"/>
      <c r="I34" s="2"/>
      <c r="J34" s="2"/>
      <c r="K34" s="2"/>
      <c r="L34" s="2"/>
      <c r="M34" s="2"/>
      <c r="N34" s="2"/>
      <c r="O34" s="2"/>
      <c r="P34" s="2"/>
      <c r="Q34" s="2"/>
      <c r="R34" s="2"/>
      <c r="S34" s="2">
        <v>14.39</v>
      </c>
      <c r="T34" s="2">
        <f t="shared" si="0"/>
        <v>14.39</v>
      </c>
    </row>
    <row r="35" spans="1:20" x14ac:dyDescent="0.2">
      <c r="A35" s="1"/>
      <c r="B35" s="26"/>
      <c r="C35" s="27"/>
      <c r="D35" s="28"/>
      <c r="E35" s="1">
        <v>44526</v>
      </c>
      <c r="F35" s="26" t="s">
        <v>148</v>
      </c>
      <c r="G35" s="2"/>
      <c r="H35" s="2"/>
      <c r="I35" s="2"/>
      <c r="J35" s="2"/>
      <c r="K35" s="2"/>
      <c r="L35" s="2"/>
      <c r="M35" s="2">
        <v>198</v>
      </c>
      <c r="N35" s="2"/>
      <c r="O35" s="2"/>
      <c r="P35" s="2"/>
      <c r="Q35" s="2"/>
      <c r="R35" s="2"/>
      <c r="S35" s="2"/>
      <c r="T35" s="2">
        <f t="shared" si="0"/>
        <v>198</v>
      </c>
    </row>
    <row r="36" spans="1:20" x14ac:dyDescent="0.2">
      <c r="A36" s="1"/>
      <c r="B36" s="26"/>
      <c r="C36" s="27"/>
      <c r="D36" s="28"/>
      <c r="E36" s="1">
        <v>44547</v>
      </c>
      <c r="F36" s="26" t="s">
        <v>122</v>
      </c>
      <c r="G36" s="2"/>
      <c r="H36" s="2"/>
      <c r="I36" s="2"/>
      <c r="J36" s="2"/>
      <c r="K36" s="2"/>
      <c r="L36" s="2"/>
      <c r="M36" s="2"/>
      <c r="N36" s="2"/>
      <c r="O36" s="2"/>
      <c r="P36" s="2"/>
      <c r="Q36" s="2"/>
      <c r="R36" s="2"/>
      <c r="S36" s="2">
        <v>14.39</v>
      </c>
      <c r="T36" s="2">
        <f t="shared" si="0"/>
        <v>14.39</v>
      </c>
    </row>
    <row r="37" spans="1:20" x14ac:dyDescent="0.2">
      <c r="A37" s="1"/>
      <c r="B37" s="26"/>
      <c r="C37" s="27"/>
      <c r="D37" s="28"/>
      <c r="E37" s="1">
        <v>44554</v>
      </c>
      <c r="F37" s="26" t="s">
        <v>153</v>
      </c>
      <c r="G37" s="2"/>
      <c r="H37" s="2"/>
      <c r="I37" s="2"/>
      <c r="J37" s="2"/>
      <c r="K37" s="2"/>
      <c r="L37" s="2"/>
      <c r="M37" s="2"/>
      <c r="N37" s="2"/>
      <c r="O37" s="2"/>
      <c r="P37" s="2"/>
      <c r="R37" s="2">
        <v>5</v>
      </c>
      <c r="S37" s="2"/>
      <c r="T37" s="2">
        <f t="shared" si="0"/>
        <v>5</v>
      </c>
    </row>
    <row r="38" spans="1:20" x14ac:dyDescent="0.2">
      <c r="A38" s="1"/>
      <c r="B38" s="26"/>
      <c r="C38" s="27"/>
      <c r="D38" s="28"/>
      <c r="E38" s="1">
        <v>44531</v>
      </c>
      <c r="F38" s="26" t="s">
        <v>125</v>
      </c>
      <c r="G38" s="2"/>
      <c r="H38" s="2">
        <v>674.54</v>
      </c>
      <c r="I38" s="2">
        <v>193.93</v>
      </c>
      <c r="J38" s="2"/>
      <c r="K38" s="2"/>
      <c r="L38" s="2"/>
      <c r="M38" s="2"/>
      <c r="N38" s="2"/>
      <c r="O38" s="2"/>
      <c r="P38" s="2"/>
      <c r="Q38" s="2"/>
      <c r="R38" s="2"/>
      <c r="S38" s="2"/>
      <c r="T38" s="2">
        <f t="shared" si="0"/>
        <v>868.47</v>
      </c>
    </row>
    <row r="39" spans="1:20" x14ac:dyDescent="0.2">
      <c r="A39" s="1"/>
      <c r="B39" s="26"/>
      <c r="C39" s="27"/>
      <c r="D39" s="28"/>
      <c r="E39" s="1">
        <v>44564</v>
      </c>
      <c r="F39" s="26" t="s">
        <v>154</v>
      </c>
      <c r="G39" s="2"/>
      <c r="H39" s="2"/>
      <c r="I39" s="2"/>
      <c r="J39" s="2"/>
      <c r="K39" s="2"/>
      <c r="L39" s="2"/>
      <c r="M39" s="2"/>
      <c r="N39" s="2"/>
      <c r="O39" s="2">
        <v>554.99</v>
      </c>
      <c r="P39" s="2"/>
      <c r="Q39" s="2"/>
      <c r="R39" s="2"/>
      <c r="S39" s="2"/>
      <c r="T39" s="2">
        <f t="shared" si="0"/>
        <v>554.99</v>
      </c>
    </row>
    <row r="40" spans="1:20" x14ac:dyDescent="0.2">
      <c r="A40" s="1"/>
      <c r="B40" s="26"/>
      <c r="C40" s="27"/>
      <c r="D40" s="28"/>
      <c r="E40" s="1">
        <v>44573</v>
      </c>
      <c r="F40" s="26" t="s">
        <v>155</v>
      </c>
      <c r="G40" s="2"/>
      <c r="H40" s="2"/>
      <c r="I40" s="2"/>
      <c r="J40" s="2"/>
      <c r="K40" s="2"/>
      <c r="L40" s="2"/>
      <c r="M40" s="2"/>
      <c r="N40" s="2"/>
      <c r="O40" s="2"/>
      <c r="P40" s="2"/>
      <c r="R40" s="2">
        <v>79.8</v>
      </c>
      <c r="S40" s="2"/>
      <c r="T40" s="2">
        <f t="shared" si="0"/>
        <v>79.8</v>
      </c>
    </row>
    <row r="41" spans="1:20" x14ac:dyDescent="0.2">
      <c r="A41" s="1"/>
      <c r="B41" s="26"/>
      <c r="C41" s="27"/>
      <c r="D41" s="28"/>
      <c r="E41" s="1">
        <v>44585</v>
      </c>
      <c r="F41" s="26" t="s">
        <v>153</v>
      </c>
      <c r="G41" s="2"/>
      <c r="H41" s="2"/>
      <c r="I41" s="2"/>
      <c r="J41" s="2"/>
      <c r="K41" s="2"/>
      <c r="L41" s="2"/>
      <c r="M41" s="2"/>
      <c r="N41" s="2"/>
      <c r="O41" s="2"/>
      <c r="P41" s="2"/>
      <c r="R41" s="2">
        <v>5</v>
      </c>
      <c r="S41" s="2"/>
      <c r="T41" s="2">
        <f t="shared" si="0"/>
        <v>5</v>
      </c>
    </row>
    <row r="42" spans="1:20" x14ac:dyDescent="0.2">
      <c r="A42" s="1"/>
      <c r="B42" s="26"/>
      <c r="C42" s="27"/>
      <c r="D42" s="28"/>
      <c r="E42" s="1">
        <v>44578</v>
      </c>
      <c r="F42" s="26" t="s">
        <v>149</v>
      </c>
      <c r="G42" s="2"/>
      <c r="H42" s="2"/>
      <c r="I42" s="2"/>
      <c r="J42" s="2">
        <v>5.25</v>
      </c>
      <c r="K42" s="2"/>
      <c r="L42" s="2"/>
      <c r="M42" s="2"/>
      <c r="N42" s="2"/>
      <c r="O42" s="2"/>
      <c r="P42" s="2"/>
      <c r="Q42" s="2"/>
      <c r="R42" s="2"/>
      <c r="S42" s="2"/>
      <c r="T42" s="2">
        <f t="shared" si="0"/>
        <v>5.25</v>
      </c>
    </row>
    <row r="43" spans="1:20" x14ac:dyDescent="0.2">
      <c r="A43" s="1"/>
      <c r="B43" s="26"/>
      <c r="C43" s="27"/>
      <c r="D43" s="28"/>
      <c r="E43" s="1">
        <v>44581</v>
      </c>
      <c r="F43" s="26" t="s">
        <v>149</v>
      </c>
      <c r="G43" s="2"/>
      <c r="H43" s="2"/>
      <c r="I43" s="2"/>
      <c r="J43" s="2">
        <v>7</v>
      </c>
      <c r="K43" s="2"/>
      <c r="L43" s="2"/>
      <c r="M43" s="2"/>
      <c r="N43" s="2"/>
      <c r="O43" s="2"/>
      <c r="P43" s="2"/>
      <c r="Q43" s="2"/>
      <c r="R43" s="2"/>
      <c r="S43" s="2"/>
      <c r="T43" s="2">
        <f t="shared" si="0"/>
        <v>7</v>
      </c>
    </row>
    <row r="44" spans="1:20" x14ac:dyDescent="0.2">
      <c r="A44" s="1"/>
      <c r="B44" s="26"/>
      <c r="C44" s="27"/>
      <c r="D44" s="28"/>
      <c r="E44" s="1">
        <v>44581</v>
      </c>
      <c r="F44" s="26" t="s">
        <v>149</v>
      </c>
      <c r="G44" s="2"/>
      <c r="H44" s="2"/>
      <c r="I44" s="2"/>
      <c r="J44" s="2"/>
      <c r="K44" s="2"/>
      <c r="L44" s="2"/>
      <c r="M44" s="2"/>
      <c r="N44" s="2"/>
      <c r="O44" s="2"/>
      <c r="P44" s="2">
        <v>99</v>
      </c>
      <c r="Q44" s="2"/>
      <c r="R44" s="2"/>
      <c r="S44" s="2"/>
      <c r="T44" s="2">
        <f t="shared" si="0"/>
        <v>99</v>
      </c>
    </row>
    <row r="45" spans="1:20" x14ac:dyDescent="0.2">
      <c r="A45" s="1"/>
      <c r="B45" s="26"/>
      <c r="C45" s="27"/>
      <c r="D45" s="28"/>
      <c r="E45" s="1">
        <v>44614</v>
      </c>
      <c r="F45" s="26" t="s">
        <v>149</v>
      </c>
      <c r="G45" s="2"/>
      <c r="H45" s="2"/>
      <c r="I45" s="2"/>
      <c r="J45" s="2"/>
      <c r="K45" s="2"/>
      <c r="L45" s="2"/>
      <c r="M45" s="2"/>
      <c r="N45" s="2"/>
      <c r="O45" s="2"/>
      <c r="P45" s="2">
        <v>7</v>
      </c>
      <c r="Q45" s="2"/>
      <c r="R45" s="2"/>
      <c r="S45" s="2"/>
      <c r="T45" s="2">
        <f t="shared" si="0"/>
        <v>7</v>
      </c>
    </row>
    <row r="46" spans="1:20" x14ac:dyDescent="0.2">
      <c r="A46" s="1"/>
      <c r="B46" s="26"/>
      <c r="C46" s="27"/>
      <c r="D46" s="28"/>
      <c r="E46" s="1">
        <v>44616</v>
      </c>
      <c r="F46" s="26" t="s">
        <v>153</v>
      </c>
      <c r="G46" s="2"/>
      <c r="H46" s="2"/>
      <c r="I46" s="2"/>
      <c r="J46" s="2"/>
      <c r="K46" s="2"/>
      <c r="L46" s="2"/>
      <c r="M46" s="2"/>
      <c r="N46" s="2"/>
      <c r="O46" s="2"/>
      <c r="P46" s="2"/>
      <c r="R46" s="2">
        <v>5</v>
      </c>
      <c r="S46" s="2"/>
      <c r="T46" s="2">
        <f t="shared" ref="T46" si="1">SUM(G46:S46)</f>
        <v>5</v>
      </c>
    </row>
    <row r="47" spans="1:20" x14ac:dyDescent="0.2">
      <c r="A47" s="1"/>
      <c r="B47" s="26"/>
      <c r="C47" s="27"/>
      <c r="D47" s="28"/>
      <c r="E47" s="1">
        <v>44627</v>
      </c>
      <c r="F47" s="26" t="s">
        <v>184</v>
      </c>
      <c r="G47" s="2"/>
      <c r="H47" s="2">
        <v>296.99</v>
      </c>
      <c r="I47" s="2"/>
      <c r="J47" s="2"/>
      <c r="K47" s="2"/>
      <c r="L47" s="2"/>
      <c r="M47" s="2"/>
      <c r="N47" s="2"/>
      <c r="O47" s="2"/>
      <c r="P47" s="2"/>
      <c r="Q47" s="2"/>
      <c r="R47" s="2"/>
      <c r="S47" s="2"/>
      <c r="T47" s="2">
        <f t="shared" si="0"/>
        <v>296.99</v>
      </c>
    </row>
    <row r="48" spans="1:20" x14ac:dyDescent="0.2">
      <c r="A48" s="1"/>
      <c r="B48" s="26"/>
      <c r="C48" s="27"/>
      <c r="D48" s="28"/>
      <c r="E48" s="1">
        <v>44628</v>
      </c>
      <c r="F48" s="26" t="s">
        <v>152</v>
      </c>
      <c r="G48" s="2"/>
      <c r="H48" s="2"/>
      <c r="I48" s="2"/>
      <c r="J48" s="2"/>
      <c r="K48" s="2"/>
      <c r="L48" s="2"/>
      <c r="M48" s="2"/>
      <c r="N48" s="2"/>
      <c r="O48" s="2"/>
      <c r="P48" s="2"/>
      <c r="Q48" s="2"/>
      <c r="R48" s="2">
        <v>149.52000000000001</v>
      </c>
      <c r="S48" s="2"/>
      <c r="T48" s="2">
        <f t="shared" ref="T48" si="2">SUM(G48:S48)</f>
        <v>149.52000000000001</v>
      </c>
    </row>
    <row r="49" spans="1:21" x14ac:dyDescent="0.2">
      <c r="A49" s="1"/>
      <c r="B49" s="26"/>
      <c r="C49" s="27"/>
      <c r="D49" s="28"/>
      <c r="E49" s="1">
        <v>44635</v>
      </c>
      <c r="F49" s="26" t="s">
        <v>152</v>
      </c>
      <c r="G49" s="2"/>
      <c r="H49" s="2"/>
      <c r="I49" s="2"/>
      <c r="J49" s="2"/>
      <c r="K49" s="2"/>
      <c r="L49" s="2"/>
      <c r="M49" s="2"/>
      <c r="N49" s="2"/>
      <c r="O49" s="2"/>
      <c r="P49" s="2"/>
      <c r="Q49" s="2"/>
      <c r="R49" s="2">
        <v>10.6</v>
      </c>
      <c r="S49" s="2"/>
      <c r="T49" s="2">
        <f t="shared" si="0"/>
        <v>10.6</v>
      </c>
    </row>
    <row r="50" spans="1:21" x14ac:dyDescent="0.2">
      <c r="A50" s="1"/>
      <c r="B50" s="26"/>
      <c r="C50" s="27"/>
      <c r="D50" s="28"/>
      <c r="E50" s="1">
        <v>44644</v>
      </c>
      <c r="F50" s="26" t="s">
        <v>153</v>
      </c>
      <c r="G50" s="2"/>
      <c r="H50" s="2"/>
      <c r="I50" s="2"/>
      <c r="J50" s="2"/>
      <c r="K50" s="2"/>
      <c r="L50" s="2"/>
      <c r="M50" s="2"/>
      <c r="N50" s="2"/>
      <c r="O50" s="2"/>
      <c r="P50" s="2"/>
      <c r="Q50" s="2"/>
      <c r="R50" s="2">
        <v>5</v>
      </c>
      <c r="S50" s="2"/>
      <c r="T50" s="2">
        <f t="shared" si="0"/>
        <v>5</v>
      </c>
    </row>
    <row r="51" spans="1:21" x14ac:dyDescent="0.2">
      <c r="A51" s="1"/>
      <c r="B51" s="26"/>
      <c r="C51" s="27"/>
      <c r="D51" s="28"/>
      <c r="E51" s="1"/>
      <c r="F51" s="26"/>
      <c r="G51" s="2"/>
      <c r="H51" s="2"/>
      <c r="I51" s="2"/>
      <c r="J51" s="2"/>
      <c r="K51" s="2"/>
      <c r="L51" s="2"/>
      <c r="M51" s="2"/>
      <c r="N51" s="2"/>
      <c r="O51" s="2"/>
      <c r="P51" s="2"/>
      <c r="Q51" s="2"/>
      <c r="R51" s="2"/>
      <c r="S51" s="2"/>
      <c r="T51" s="2">
        <f t="shared" si="0"/>
        <v>0</v>
      </c>
    </row>
    <row r="52" spans="1:21" x14ac:dyDescent="0.2">
      <c r="A52" s="40" t="s">
        <v>5</v>
      </c>
      <c r="B52" s="41"/>
      <c r="C52" s="42">
        <f>SUM(C4:C51)</f>
        <v>14764.189999999999</v>
      </c>
      <c r="D52" s="41"/>
      <c r="E52" s="43"/>
      <c r="F52" s="41"/>
      <c r="G52" s="42">
        <f>SUM(G4:G51)</f>
        <v>0</v>
      </c>
      <c r="H52" s="42">
        <f t="shared" ref="H52:S52" si="3">SUM(H4:H51)</f>
        <v>2948.63</v>
      </c>
      <c r="I52" s="42">
        <f t="shared" si="3"/>
        <v>574.76</v>
      </c>
      <c r="J52" s="42">
        <f t="shared" si="3"/>
        <v>58.53</v>
      </c>
      <c r="K52" s="42">
        <f t="shared" si="3"/>
        <v>316.07</v>
      </c>
      <c r="L52" s="42">
        <f t="shared" si="3"/>
        <v>83.15</v>
      </c>
      <c r="M52" s="42">
        <f t="shared" si="3"/>
        <v>1115.6999999999998</v>
      </c>
      <c r="N52" s="42">
        <f t="shared" si="3"/>
        <v>432</v>
      </c>
      <c r="O52" s="42">
        <f t="shared" si="3"/>
        <v>1109.98</v>
      </c>
      <c r="P52" s="42">
        <f t="shared" si="3"/>
        <v>155.5</v>
      </c>
      <c r="Q52" s="42">
        <f t="shared" si="3"/>
        <v>42.98</v>
      </c>
      <c r="R52" s="42">
        <f t="shared" si="3"/>
        <v>274.02000000000004</v>
      </c>
      <c r="S52" s="42">
        <f t="shared" si="3"/>
        <v>100.73</v>
      </c>
      <c r="T52" s="42">
        <f>SUM(G52:S52)</f>
        <v>7212.0499999999993</v>
      </c>
      <c r="U52" s="70"/>
    </row>
    <row r="55" spans="1:21" x14ac:dyDescent="0.2">
      <c r="R55" s="62" t="s">
        <v>41</v>
      </c>
      <c r="S55" s="62"/>
      <c r="T55" s="62">
        <f>C52-T52</f>
        <v>7552.1399999999994</v>
      </c>
    </row>
  </sheetData>
  <pageMargins left="0.7" right="0.7" top="0.75" bottom="0.75" header="0.3" footer="0.3"/>
  <pageSetup paperSize="9" scale="42"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366A4-3378-9545-BEBE-BFF003E3D0D4}">
  <sheetPr>
    <pageSetUpPr fitToPage="1"/>
  </sheetPr>
  <dimension ref="A1:W88"/>
  <sheetViews>
    <sheetView topLeftCell="F1" zoomScale="110" zoomScaleNormal="110" workbookViewId="0">
      <pane ySplit="4" topLeftCell="A64" activePane="bottomLeft" state="frozen"/>
      <selection pane="bottomLeft" activeCell="Q85" sqref="Q85"/>
    </sheetView>
  </sheetViews>
  <sheetFormatPr baseColWidth="10" defaultColWidth="14.33203125" defaultRowHeight="16" x14ac:dyDescent="0.2"/>
  <cols>
    <col min="1" max="1" width="18" style="45" bestFit="1" customWidth="1"/>
    <col min="2" max="2" width="29.6640625" bestFit="1" customWidth="1"/>
    <col min="3" max="3" width="8.6640625" style="30" customWidth="1"/>
    <col min="4" max="4" width="5.5" customWidth="1"/>
    <col min="5" max="5" width="17.1640625" style="46" bestFit="1" customWidth="1"/>
    <col min="6" max="6" width="45.83203125" bestFit="1" customWidth="1"/>
    <col min="7" max="11" width="12.5" style="48" customWidth="1"/>
    <col min="12" max="12" width="12.5" style="30" customWidth="1"/>
    <col min="13" max="21" width="12.5" style="48" customWidth="1"/>
  </cols>
  <sheetData>
    <row r="1" spans="1:21" x14ac:dyDescent="0.2">
      <c r="A1" s="6" t="s">
        <v>208</v>
      </c>
      <c r="B1" s="7"/>
      <c r="C1" s="8"/>
      <c r="D1" s="7"/>
      <c r="E1" s="9"/>
      <c r="F1" s="7"/>
      <c r="G1" s="11"/>
      <c r="H1" s="11"/>
      <c r="I1" s="11"/>
      <c r="J1" s="11"/>
      <c r="K1" s="11"/>
      <c r="L1" s="8"/>
      <c r="M1" s="11"/>
      <c r="N1" s="11"/>
      <c r="O1" s="11"/>
      <c r="P1" s="11"/>
      <c r="Q1" s="11"/>
      <c r="R1" s="11"/>
      <c r="S1" s="11"/>
      <c r="T1" s="11"/>
      <c r="U1" s="61"/>
    </row>
    <row r="2" spans="1:21" s="19" customFormat="1" x14ac:dyDescent="0.2">
      <c r="A2" s="13" t="s">
        <v>1</v>
      </c>
      <c r="B2" s="14"/>
      <c r="C2" s="15"/>
      <c r="D2" s="14"/>
      <c r="E2" s="16" t="s">
        <v>2</v>
      </c>
      <c r="F2" s="14"/>
      <c r="G2" s="18"/>
      <c r="H2" s="18"/>
      <c r="I2" s="18"/>
      <c r="J2" s="18"/>
      <c r="K2" s="18"/>
      <c r="L2" s="15"/>
      <c r="M2" s="18"/>
      <c r="N2" s="18"/>
      <c r="O2" s="18"/>
      <c r="P2" s="18"/>
      <c r="Q2" s="18"/>
      <c r="R2" s="18"/>
      <c r="S2" s="18"/>
      <c r="T2" s="18"/>
      <c r="U2" s="18"/>
    </row>
    <row r="3" spans="1:21" s="19" customFormat="1" ht="68" x14ac:dyDescent="0.2">
      <c r="A3" s="63" t="s">
        <v>133</v>
      </c>
      <c r="B3" s="21" t="s">
        <v>4</v>
      </c>
      <c r="C3" s="22" t="s">
        <v>5</v>
      </c>
      <c r="D3" s="21"/>
      <c r="E3" s="63" t="s">
        <v>133</v>
      </c>
      <c r="F3" s="21" t="s">
        <v>6</v>
      </c>
      <c r="G3" s="49" t="s">
        <v>132</v>
      </c>
      <c r="H3" s="49" t="s">
        <v>233</v>
      </c>
      <c r="I3" s="24" t="s">
        <v>8</v>
      </c>
      <c r="J3" s="24" t="s">
        <v>9</v>
      </c>
      <c r="K3" s="24" t="s">
        <v>52</v>
      </c>
      <c r="L3" s="22" t="s">
        <v>11</v>
      </c>
      <c r="M3" s="24" t="s">
        <v>12</v>
      </c>
      <c r="N3" s="49" t="s">
        <v>13</v>
      </c>
      <c r="O3" s="24" t="s">
        <v>188</v>
      </c>
      <c r="P3" s="24" t="s">
        <v>53</v>
      </c>
      <c r="Q3" s="24" t="s">
        <v>151</v>
      </c>
      <c r="R3" s="24" t="s">
        <v>46</v>
      </c>
      <c r="S3" s="49" t="s">
        <v>106</v>
      </c>
      <c r="T3" s="49" t="s">
        <v>127</v>
      </c>
      <c r="U3" s="49" t="s">
        <v>5</v>
      </c>
    </row>
    <row r="4" spans="1:21" x14ac:dyDescent="0.2">
      <c r="A4" s="1">
        <v>44655</v>
      </c>
      <c r="B4" s="26" t="s">
        <v>16</v>
      </c>
      <c r="C4" s="27">
        <v>7552.14</v>
      </c>
      <c r="D4" s="28"/>
      <c r="E4" s="1">
        <v>44637</v>
      </c>
      <c r="F4" s="26" t="s">
        <v>205</v>
      </c>
      <c r="G4" s="2"/>
      <c r="H4" s="2"/>
      <c r="I4" s="2"/>
      <c r="J4" s="2"/>
      <c r="K4" s="2"/>
      <c r="L4" s="2"/>
      <c r="M4" s="2"/>
      <c r="N4" s="2"/>
      <c r="O4" s="2"/>
      <c r="P4" s="2"/>
      <c r="Q4" s="2">
        <v>24</v>
      </c>
      <c r="R4" s="2"/>
      <c r="S4" s="2"/>
      <c r="T4" s="2"/>
      <c r="U4" s="2">
        <f>SUM(G4:T4)</f>
        <v>24</v>
      </c>
    </row>
    <row r="5" spans="1:21" x14ac:dyDescent="0.2">
      <c r="A5" s="1">
        <v>44665</v>
      </c>
      <c r="B5" s="26" t="s">
        <v>186</v>
      </c>
      <c r="C5" s="27">
        <v>7550</v>
      </c>
      <c r="D5" s="28"/>
      <c r="E5" s="1">
        <v>44660</v>
      </c>
      <c r="F5" s="26" t="s">
        <v>193</v>
      </c>
      <c r="G5" s="2"/>
      <c r="H5" s="2">
        <v>300</v>
      </c>
      <c r="I5" s="2"/>
      <c r="J5" s="2"/>
      <c r="K5" s="2"/>
      <c r="L5" s="2"/>
      <c r="M5" s="2"/>
      <c r="N5" s="2"/>
      <c r="O5" s="2"/>
      <c r="P5" s="2"/>
      <c r="Q5" s="2"/>
      <c r="S5" s="2"/>
      <c r="U5" s="2">
        <f>SUM(G5:T5)</f>
        <v>300</v>
      </c>
    </row>
    <row r="6" spans="1:21" x14ac:dyDescent="0.2">
      <c r="A6" s="1">
        <v>44777</v>
      </c>
      <c r="B6" s="26" t="s">
        <v>212</v>
      </c>
      <c r="C6" s="27">
        <v>4853.83</v>
      </c>
      <c r="D6" s="28"/>
      <c r="E6" s="1">
        <v>44660</v>
      </c>
      <c r="F6" s="26" t="s">
        <v>192</v>
      </c>
      <c r="G6" s="2"/>
      <c r="H6" s="2">
        <v>75</v>
      </c>
      <c r="I6" s="2"/>
      <c r="J6" s="2"/>
      <c r="K6" s="2"/>
      <c r="L6" s="2"/>
      <c r="M6" s="2"/>
      <c r="N6" s="2"/>
      <c r="O6" s="2"/>
      <c r="P6" s="2"/>
      <c r="Q6" s="2"/>
      <c r="R6" s="2"/>
      <c r="S6" s="2"/>
      <c r="T6" s="2"/>
      <c r="U6" s="2">
        <f t="shared" ref="U6" si="0">SUM(G6:T6)</f>
        <v>75</v>
      </c>
    </row>
    <row r="7" spans="1:21" x14ac:dyDescent="0.2">
      <c r="A7" s="1"/>
      <c r="B7" s="26"/>
      <c r="C7" s="27"/>
      <c r="D7" s="28"/>
      <c r="E7" s="1">
        <v>44660</v>
      </c>
      <c r="F7" s="26" t="s">
        <v>191</v>
      </c>
      <c r="G7" s="2"/>
      <c r="H7" s="2">
        <v>28.74</v>
      </c>
      <c r="I7" s="2"/>
      <c r="J7" s="2"/>
      <c r="K7" s="2"/>
      <c r="L7" s="2"/>
      <c r="M7" s="2"/>
      <c r="N7" s="2"/>
      <c r="O7" s="2"/>
      <c r="P7" s="2"/>
      <c r="Q7" s="2"/>
      <c r="R7" s="2"/>
      <c r="S7" s="2"/>
      <c r="T7" s="2"/>
      <c r="U7" s="2">
        <f t="shared" ref="U7:U8" si="1">SUM(G7:T7)</f>
        <v>28.74</v>
      </c>
    </row>
    <row r="8" spans="1:21" x14ac:dyDescent="0.2">
      <c r="A8" s="1"/>
      <c r="B8" s="26"/>
      <c r="C8" s="27"/>
      <c r="D8" s="28"/>
      <c r="E8" s="1">
        <v>44660</v>
      </c>
      <c r="F8" s="26" t="s">
        <v>190</v>
      </c>
      <c r="G8" s="2"/>
      <c r="H8" s="2">
        <v>65</v>
      </c>
      <c r="I8" s="2"/>
      <c r="J8" s="2"/>
      <c r="K8" s="2"/>
      <c r="L8" s="2"/>
      <c r="M8" s="2"/>
      <c r="N8" s="2"/>
      <c r="O8" s="2"/>
      <c r="P8" s="2"/>
      <c r="Q8" s="2"/>
      <c r="R8" s="2"/>
      <c r="S8" s="2"/>
      <c r="T8" s="2"/>
      <c r="U8" s="2">
        <f t="shared" si="1"/>
        <v>65</v>
      </c>
    </row>
    <row r="9" spans="1:21" x14ac:dyDescent="0.2">
      <c r="A9" s="1"/>
      <c r="B9" s="26"/>
      <c r="C9" s="27"/>
      <c r="D9" s="28"/>
      <c r="E9" s="1">
        <v>44662</v>
      </c>
      <c r="F9" s="26" t="s">
        <v>204</v>
      </c>
      <c r="G9" s="2"/>
      <c r="H9" s="2"/>
      <c r="I9" s="2"/>
      <c r="J9" s="2"/>
      <c r="K9" s="2">
        <v>10.5</v>
      </c>
      <c r="L9" s="2"/>
      <c r="M9" s="2"/>
      <c r="N9" s="2"/>
      <c r="O9" s="2"/>
      <c r="P9" s="2"/>
      <c r="Q9" s="2"/>
      <c r="R9" s="2"/>
      <c r="S9" s="2"/>
      <c r="T9" s="2"/>
      <c r="U9" s="2">
        <f t="shared" ref="U9:U14" si="2">SUM(G9:T9)</f>
        <v>10.5</v>
      </c>
    </row>
    <row r="10" spans="1:21" x14ac:dyDescent="0.2">
      <c r="A10" s="1"/>
      <c r="B10" s="26"/>
      <c r="C10" s="27"/>
      <c r="D10" s="28"/>
      <c r="E10" s="1">
        <v>44670</v>
      </c>
      <c r="F10" s="26" t="s">
        <v>187</v>
      </c>
      <c r="G10" s="2"/>
      <c r="H10" s="2"/>
      <c r="I10" s="2"/>
      <c r="J10" s="2"/>
      <c r="K10" s="2"/>
      <c r="L10" s="2"/>
      <c r="M10" s="2"/>
      <c r="N10" s="2"/>
      <c r="O10" s="2"/>
      <c r="P10" s="2"/>
      <c r="Q10" s="2"/>
      <c r="R10" s="2">
        <v>5.4</v>
      </c>
      <c r="S10" s="2"/>
      <c r="T10" s="2"/>
      <c r="U10" s="2">
        <f t="shared" si="2"/>
        <v>5.4</v>
      </c>
    </row>
    <row r="11" spans="1:21" x14ac:dyDescent="0.2">
      <c r="A11" s="1"/>
      <c r="B11" s="26"/>
      <c r="C11" s="27"/>
      <c r="D11" s="28"/>
      <c r="E11" s="1">
        <v>44666</v>
      </c>
      <c r="F11" s="26" t="s">
        <v>203</v>
      </c>
      <c r="G11" s="2"/>
      <c r="H11" s="2"/>
      <c r="I11" s="2"/>
      <c r="J11" s="2"/>
      <c r="K11" s="2"/>
      <c r="L11" s="2"/>
      <c r="M11" s="2"/>
      <c r="N11" s="2"/>
      <c r="O11" s="2"/>
      <c r="P11" s="2"/>
      <c r="Q11" s="2">
        <v>400</v>
      </c>
      <c r="R11" s="2"/>
      <c r="S11" s="2"/>
      <c r="T11" s="2"/>
      <c r="U11" s="2">
        <f t="shared" si="2"/>
        <v>400</v>
      </c>
    </row>
    <row r="12" spans="1:21" x14ac:dyDescent="0.2">
      <c r="A12" s="1"/>
      <c r="B12" s="26"/>
      <c r="C12" s="27"/>
      <c r="D12" s="28"/>
      <c r="E12" s="1">
        <v>44675</v>
      </c>
      <c r="F12" s="26" t="s">
        <v>153</v>
      </c>
      <c r="H12" s="2"/>
      <c r="I12" s="2"/>
      <c r="J12" s="2"/>
      <c r="K12" s="2"/>
      <c r="L12" s="2"/>
      <c r="M12" s="2"/>
      <c r="N12" s="2"/>
      <c r="O12" s="2"/>
      <c r="P12" s="2"/>
      <c r="Q12" s="2"/>
      <c r="R12" s="2"/>
      <c r="S12" s="2"/>
      <c r="T12" s="2"/>
      <c r="U12" s="2">
        <f t="shared" si="2"/>
        <v>0</v>
      </c>
    </row>
    <row r="13" spans="1:21" x14ac:dyDescent="0.2">
      <c r="A13" s="1"/>
      <c r="B13" s="26"/>
      <c r="C13" s="27"/>
      <c r="D13" s="28"/>
      <c r="E13" s="1">
        <v>44693</v>
      </c>
      <c r="F13" s="26" t="s">
        <v>125</v>
      </c>
      <c r="G13" s="2"/>
      <c r="H13" s="2">
        <v>5</v>
      </c>
      <c r="I13" s="2">
        <v>523.35</v>
      </c>
      <c r="J13" s="2">
        <v>64.150000000000006</v>
      </c>
      <c r="K13" s="2"/>
      <c r="L13" s="2"/>
      <c r="M13" s="2"/>
      <c r="N13" s="2"/>
      <c r="O13" s="2"/>
      <c r="P13" s="2"/>
      <c r="Q13" s="2"/>
      <c r="R13" s="2"/>
      <c r="S13" s="2"/>
      <c r="T13" s="2"/>
      <c r="U13" s="2">
        <f t="shared" si="2"/>
        <v>592.5</v>
      </c>
    </row>
    <row r="14" spans="1:21" x14ac:dyDescent="0.2">
      <c r="A14" s="1"/>
      <c r="B14" s="26"/>
      <c r="C14" s="27"/>
      <c r="D14" s="28"/>
      <c r="E14" s="1">
        <v>44698</v>
      </c>
      <c r="F14" s="26" t="s">
        <v>187</v>
      </c>
      <c r="G14" s="2"/>
      <c r="H14" s="2"/>
      <c r="I14" s="2"/>
      <c r="J14" s="2"/>
      <c r="K14" s="2"/>
      <c r="L14" s="2"/>
      <c r="M14" s="2"/>
      <c r="N14" s="2"/>
      <c r="O14" s="2"/>
      <c r="P14" s="2"/>
      <c r="Q14" s="2"/>
      <c r="R14" s="2">
        <v>5.4</v>
      </c>
      <c r="S14" s="2"/>
      <c r="T14" s="2"/>
      <c r="U14" s="2">
        <f t="shared" si="2"/>
        <v>5.4</v>
      </c>
    </row>
    <row r="15" spans="1:21" x14ac:dyDescent="0.2">
      <c r="A15" s="1"/>
      <c r="B15" s="26"/>
      <c r="C15" s="27"/>
      <c r="D15" s="28"/>
      <c r="E15" s="1">
        <v>44698</v>
      </c>
      <c r="F15" s="26" t="s">
        <v>199</v>
      </c>
      <c r="G15" s="2"/>
      <c r="H15" s="2"/>
      <c r="I15" s="2"/>
      <c r="J15" s="2"/>
      <c r="K15" s="2"/>
      <c r="L15" s="2"/>
      <c r="M15" s="2"/>
      <c r="N15" s="2"/>
      <c r="O15" s="2"/>
      <c r="P15" s="2"/>
      <c r="Q15" s="2">
        <v>413.47</v>
      </c>
      <c r="R15" s="2"/>
      <c r="S15" s="2"/>
      <c r="T15" s="2"/>
      <c r="U15" s="2">
        <f t="shared" ref="U15:U83" si="3">SUM(G15:T15)</f>
        <v>413.47</v>
      </c>
    </row>
    <row r="16" spans="1:21" x14ac:dyDescent="0.2">
      <c r="A16" s="1"/>
      <c r="B16" s="26"/>
      <c r="C16" s="27"/>
      <c r="D16" s="28"/>
      <c r="E16" s="1">
        <v>44701</v>
      </c>
      <c r="F16" s="26" t="s">
        <v>200</v>
      </c>
      <c r="G16" s="2"/>
      <c r="H16" s="2">
        <v>55.17</v>
      </c>
      <c r="I16" s="2"/>
      <c r="J16" s="2"/>
      <c r="K16" s="2"/>
      <c r="L16" s="2"/>
      <c r="M16" s="2"/>
      <c r="N16" s="2"/>
      <c r="O16" s="2"/>
      <c r="P16" s="2"/>
      <c r="Q16" s="2"/>
      <c r="R16" s="2"/>
      <c r="S16" s="2"/>
      <c r="T16" s="2"/>
      <c r="U16" s="2">
        <f t="shared" si="3"/>
        <v>55.17</v>
      </c>
    </row>
    <row r="17" spans="1:21" x14ac:dyDescent="0.2">
      <c r="A17" s="1"/>
      <c r="B17" s="26"/>
      <c r="C17" s="27"/>
      <c r="D17" s="28"/>
      <c r="E17" s="1">
        <v>44704</v>
      </c>
      <c r="F17" s="26" t="s">
        <v>194</v>
      </c>
      <c r="G17" s="2"/>
      <c r="H17" s="2">
        <v>21</v>
      </c>
      <c r="I17" s="2"/>
      <c r="J17" s="2"/>
      <c r="K17" s="2"/>
      <c r="L17" s="2"/>
      <c r="M17" s="2"/>
      <c r="N17" s="2"/>
      <c r="O17" s="2"/>
      <c r="P17" s="2"/>
      <c r="Q17" s="2"/>
      <c r="R17" s="2"/>
      <c r="S17" s="2"/>
      <c r="T17" s="2"/>
      <c r="U17" s="2">
        <f t="shared" si="3"/>
        <v>21</v>
      </c>
    </row>
    <row r="18" spans="1:21" x14ac:dyDescent="0.2">
      <c r="A18" s="1"/>
      <c r="B18" s="26"/>
      <c r="C18" s="27"/>
      <c r="D18" s="28"/>
      <c r="E18" s="1">
        <v>44704</v>
      </c>
      <c r="F18" s="26" t="s">
        <v>198</v>
      </c>
      <c r="G18" s="2"/>
      <c r="H18" s="2"/>
      <c r="I18" s="2"/>
      <c r="J18" s="2"/>
      <c r="K18" s="2">
        <v>1.5</v>
      </c>
      <c r="L18" s="2"/>
      <c r="M18" s="2"/>
      <c r="N18" s="2"/>
      <c r="O18" s="2"/>
      <c r="P18" s="2"/>
      <c r="Q18" s="2"/>
      <c r="R18" s="2"/>
      <c r="S18" s="2"/>
      <c r="T18" s="2"/>
      <c r="U18" s="2">
        <f t="shared" si="3"/>
        <v>1.5</v>
      </c>
    </row>
    <row r="19" spans="1:21" x14ac:dyDescent="0.2">
      <c r="A19" s="1"/>
      <c r="B19" s="26"/>
      <c r="C19" s="27"/>
      <c r="D19" s="28"/>
      <c r="E19" s="1">
        <v>44705</v>
      </c>
      <c r="F19" s="26" t="s">
        <v>153</v>
      </c>
      <c r="G19" s="2">
        <v>5</v>
      </c>
      <c r="H19" s="2"/>
      <c r="I19" s="2"/>
      <c r="J19" s="2"/>
      <c r="K19" s="2"/>
      <c r="L19" s="2"/>
      <c r="M19" s="2"/>
      <c r="N19" s="2"/>
      <c r="O19" s="2"/>
      <c r="P19" s="2"/>
      <c r="Q19" s="2"/>
      <c r="R19" s="2"/>
      <c r="S19" s="2"/>
      <c r="T19" s="2"/>
      <c r="U19" s="2">
        <f t="shared" si="3"/>
        <v>5</v>
      </c>
    </row>
    <row r="20" spans="1:21" x14ac:dyDescent="0.2">
      <c r="A20" s="1"/>
      <c r="B20" s="26"/>
      <c r="C20" s="27"/>
      <c r="D20" s="28"/>
      <c r="E20" s="1">
        <v>44705</v>
      </c>
      <c r="F20" s="26" t="s">
        <v>195</v>
      </c>
      <c r="G20" s="2"/>
      <c r="H20" s="2">
        <v>40.229999999999997</v>
      </c>
      <c r="I20" s="2"/>
      <c r="J20" s="2"/>
      <c r="K20" s="2"/>
      <c r="L20" s="2"/>
      <c r="M20" s="2"/>
      <c r="N20" s="2"/>
      <c r="O20" s="2"/>
      <c r="P20" s="2"/>
      <c r="Q20" s="2"/>
      <c r="R20" s="2"/>
      <c r="S20" s="2"/>
      <c r="T20" s="2"/>
      <c r="U20" s="2">
        <f t="shared" si="3"/>
        <v>40.229999999999997</v>
      </c>
    </row>
    <row r="21" spans="1:21" x14ac:dyDescent="0.2">
      <c r="A21" s="1"/>
      <c r="B21" s="26"/>
      <c r="C21" s="27"/>
      <c r="D21" s="28"/>
      <c r="E21" s="1">
        <v>44713</v>
      </c>
      <c r="F21" s="26" t="s">
        <v>202</v>
      </c>
      <c r="G21" s="2"/>
      <c r="H21" s="2"/>
      <c r="I21" s="2"/>
      <c r="J21" s="2"/>
      <c r="K21" s="2"/>
      <c r="L21" s="2">
        <v>488.99</v>
      </c>
      <c r="M21" s="2"/>
      <c r="N21" s="2"/>
      <c r="O21" s="2"/>
      <c r="P21" s="2"/>
      <c r="Q21" s="2"/>
      <c r="R21" s="2"/>
      <c r="S21" s="2"/>
      <c r="T21" s="2"/>
      <c r="U21" s="2">
        <f t="shared" si="3"/>
        <v>488.99</v>
      </c>
    </row>
    <row r="22" spans="1:21" x14ac:dyDescent="0.2">
      <c r="A22" s="1"/>
      <c r="B22" s="26"/>
      <c r="C22" s="27"/>
      <c r="D22" s="28"/>
      <c r="E22" s="1">
        <v>44715</v>
      </c>
      <c r="F22" s="26" t="s">
        <v>201</v>
      </c>
      <c r="G22" s="2"/>
      <c r="H22" s="2">
        <v>250</v>
      </c>
      <c r="I22" s="2"/>
      <c r="J22" s="2"/>
      <c r="K22" s="2"/>
      <c r="L22" s="2"/>
      <c r="M22" s="2"/>
      <c r="N22" s="2"/>
      <c r="O22" s="2"/>
      <c r="P22" s="2"/>
      <c r="Q22" s="2"/>
      <c r="R22" s="2"/>
      <c r="S22" s="2"/>
      <c r="T22" s="2"/>
      <c r="U22" s="2">
        <f t="shared" si="3"/>
        <v>250</v>
      </c>
    </row>
    <row r="23" spans="1:21" x14ac:dyDescent="0.2">
      <c r="A23" s="1"/>
      <c r="B23" s="26"/>
      <c r="C23" s="27"/>
      <c r="D23" s="28"/>
      <c r="E23" s="1">
        <v>44719</v>
      </c>
      <c r="F23" s="26" t="s">
        <v>196</v>
      </c>
      <c r="G23" s="2"/>
      <c r="H23" s="2">
        <v>27.42</v>
      </c>
      <c r="I23" s="2"/>
      <c r="J23" s="2"/>
      <c r="K23" s="2"/>
      <c r="L23" s="2"/>
      <c r="M23" s="2"/>
      <c r="N23" s="2"/>
      <c r="O23" s="2"/>
      <c r="P23" s="2"/>
      <c r="Q23" s="2"/>
      <c r="R23" s="2"/>
      <c r="S23" s="2"/>
      <c r="T23" s="2"/>
      <c r="U23" s="2">
        <f t="shared" si="3"/>
        <v>27.42</v>
      </c>
    </row>
    <row r="24" spans="1:21" x14ac:dyDescent="0.2">
      <c r="A24" s="1"/>
      <c r="B24" s="26"/>
      <c r="C24" s="27"/>
      <c r="D24" s="28"/>
      <c r="E24" s="1">
        <v>44720</v>
      </c>
      <c r="F24" s="26" t="s">
        <v>197</v>
      </c>
      <c r="G24" s="2"/>
      <c r="H24" s="2"/>
      <c r="I24" s="2"/>
      <c r="J24" s="2"/>
      <c r="K24" s="2">
        <v>2</v>
      </c>
      <c r="L24" s="2"/>
      <c r="M24" s="2"/>
      <c r="N24" s="2"/>
      <c r="O24" s="2"/>
      <c r="P24" s="2"/>
      <c r="Q24" s="2"/>
      <c r="R24" s="2"/>
      <c r="S24" s="2"/>
      <c r="T24" s="2"/>
      <c r="U24" s="2">
        <f t="shared" si="3"/>
        <v>2</v>
      </c>
    </row>
    <row r="25" spans="1:21" x14ac:dyDescent="0.2">
      <c r="A25" s="1"/>
      <c r="B25" s="26"/>
      <c r="C25" s="27"/>
      <c r="D25" s="28"/>
      <c r="E25" s="1">
        <v>44722</v>
      </c>
      <c r="F25" s="26" t="s">
        <v>206</v>
      </c>
      <c r="G25" s="2"/>
      <c r="H25" s="2">
        <v>624</v>
      </c>
      <c r="I25" s="2"/>
      <c r="J25" s="2"/>
      <c r="K25" s="2"/>
      <c r="L25" s="2"/>
      <c r="M25" s="2"/>
      <c r="N25" s="2"/>
      <c r="O25" s="2"/>
      <c r="P25" s="2"/>
      <c r="Q25" s="2"/>
      <c r="R25" s="2"/>
      <c r="S25" s="2"/>
      <c r="T25" s="2"/>
      <c r="U25" s="2">
        <f t="shared" si="3"/>
        <v>624</v>
      </c>
    </row>
    <row r="26" spans="1:21" x14ac:dyDescent="0.2">
      <c r="A26" s="1"/>
      <c r="B26" s="26"/>
      <c r="C26" s="27"/>
      <c r="D26" s="28"/>
      <c r="E26" s="1">
        <v>44725</v>
      </c>
      <c r="F26" s="26" t="s">
        <v>125</v>
      </c>
      <c r="G26" s="2"/>
      <c r="H26" s="2"/>
      <c r="I26" s="2">
        <v>290.75</v>
      </c>
      <c r="J26" s="2"/>
      <c r="K26" s="2"/>
      <c r="L26" s="2"/>
      <c r="M26" s="2"/>
      <c r="N26" s="2"/>
      <c r="O26" s="2"/>
      <c r="P26" s="2"/>
      <c r="Q26" s="2"/>
      <c r="R26" s="2"/>
      <c r="S26" s="2"/>
      <c r="T26" s="2"/>
      <c r="U26" s="2">
        <f t="shared" si="3"/>
        <v>290.75</v>
      </c>
    </row>
    <row r="27" spans="1:21" x14ac:dyDescent="0.2">
      <c r="A27" s="1"/>
      <c r="B27" s="26"/>
      <c r="C27" s="27"/>
      <c r="D27" s="28"/>
      <c r="E27" s="1">
        <v>44726</v>
      </c>
      <c r="F27" s="26" t="s">
        <v>207</v>
      </c>
      <c r="G27" s="2"/>
      <c r="H27" s="2">
        <v>26.99</v>
      </c>
      <c r="I27" s="2"/>
      <c r="J27" s="2"/>
      <c r="K27" s="2"/>
      <c r="L27" s="2"/>
      <c r="M27" s="2"/>
      <c r="N27" s="2"/>
      <c r="O27" s="2"/>
      <c r="P27" s="2"/>
      <c r="Q27" s="2"/>
      <c r="R27" s="2"/>
      <c r="S27" s="2"/>
      <c r="T27" s="2"/>
      <c r="U27" s="2">
        <f t="shared" si="3"/>
        <v>26.99</v>
      </c>
    </row>
    <row r="28" spans="1:21" x14ac:dyDescent="0.2">
      <c r="A28" s="1"/>
      <c r="B28" s="26"/>
      <c r="C28" s="27"/>
      <c r="D28" s="28"/>
      <c r="E28" s="1">
        <v>44728</v>
      </c>
      <c r="F28" s="26" t="s">
        <v>187</v>
      </c>
      <c r="G28" s="2"/>
      <c r="H28" s="2"/>
      <c r="I28" s="2"/>
      <c r="J28" s="2"/>
      <c r="K28" s="2"/>
      <c r="L28" s="2"/>
      <c r="M28" s="2"/>
      <c r="N28" s="2"/>
      <c r="O28" s="2">
        <v>5.4</v>
      </c>
      <c r="P28" s="2"/>
      <c r="Q28" s="2"/>
      <c r="R28" s="2"/>
      <c r="S28" s="2"/>
      <c r="T28" s="2"/>
      <c r="U28" s="2">
        <f t="shared" si="3"/>
        <v>5.4</v>
      </c>
    </row>
    <row r="29" spans="1:21" x14ac:dyDescent="0.2">
      <c r="A29" s="1"/>
      <c r="B29" s="26"/>
      <c r="C29" s="27"/>
      <c r="D29" s="28"/>
      <c r="E29" s="1">
        <v>44734</v>
      </c>
      <c r="F29" s="26" t="s">
        <v>153</v>
      </c>
      <c r="G29" s="2">
        <v>5</v>
      </c>
      <c r="H29" s="2"/>
      <c r="I29" s="2"/>
      <c r="J29" s="2"/>
      <c r="K29" s="2"/>
      <c r="L29" s="2"/>
      <c r="M29" s="2"/>
      <c r="N29" s="2"/>
      <c r="O29" s="2"/>
      <c r="P29" s="2"/>
      <c r="Q29" s="2"/>
      <c r="R29" s="2"/>
      <c r="S29" s="2"/>
      <c r="T29" s="2"/>
      <c r="U29" s="2">
        <f t="shared" si="3"/>
        <v>5</v>
      </c>
    </row>
    <row r="30" spans="1:21" x14ac:dyDescent="0.2">
      <c r="A30" s="1"/>
      <c r="B30" s="26"/>
      <c r="C30" s="27"/>
      <c r="D30" s="28"/>
      <c r="E30" s="1">
        <v>44747</v>
      </c>
      <c r="F30" s="26" t="s">
        <v>210</v>
      </c>
      <c r="G30" s="2"/>
      <c r="H30" s="2"/>
      <c r="I30" s="2"/>
      <c r="J30" s="2"/>
      <c r="K30" s="2">
        <v>9</v>
      </c>
      <c r="L30" s="2"/>
      <c r="M30" s="2"/>
      <c r="N30" s="2"/>
      <c r="O30" s="2"/>
      <c r="P30" s="2"/>
      <c r="Q30" s="2"/>
      <c r="R30" s="2"/>
      <c r="S30" s="2"/>
      <c r="T30" s="2"/>
      <c r="U30" s="2">
        <f t="shared" si="3"/>
        <v>9</v>
      </c>
    </row>
    <row r="31" spans="1:21" x14ac:dyDescent="0.2">
      <c r="A31" s="1"/>
      <c r="B31" s="26"/>
      <c r="C31" s="27"/>
      <c r="D31" s="28"/>
      <c r="E31" s="1">
        <v>44727</v>
      </c>
      <c r="F31" s="26" t="s">
        <v>209</v>
      </c>
      <c r="G31" s="2"/>
      <c r="H31" s="2"/>
      <c r="I31" s="2"/>
      <c r="J31" s="2"/>
      <c r="K31" s="2"/>
      <c r="L31" s="2"/>
      <c r="M31" s="2"/>
      <c r="N31" s="2">
        <v>396</v>
      </c>
      <c r="O31" s="2"/>
      <c r="P31" s="2"/>
      <c r="Q31" s="2"/>
      <c r="R31" s="2"/>
      <c r="S31" s="2"/>
      <c r="T31" s="2"/>
      <c r="U31" s="2">
        <f t="shared" si="3"/>
        <v>396</v>
      </c>
    </row>
    <row r="32" spans="1:21" x14ac:dyDescent="0.2">
      <c r="A32" s="1"/>
      <c r="B32" s="26"/>
      <c r="C32" s="27"/>
      <c r="D32" s="28"/>
      <c r="E32" s="1">
        <v>44760</v>
      </c>
      <c r="F32" s="26" t="s">
        <v>187</v>
      </c>
      <c r="G32" s="2"/>
      <c r="H32" s="2"/>
      <c r="I32" s="2"/>
      <c r="J32" s="2"/>
      <c r="K32" s="2"/>
      <c r="L32" s="2"/>
      <c r="M32" s="2"/>
      <c r="N32" s="2"/>
      <c r="O32" s="2">
        <v>11.28</v>
      </c>
      <c r="P32" s="2"/>
      <c r="Q32" s="2"/>
      <c r="R32" s="2"/>
      <c r="S32" s="2"/>
      <c r="T32" s="2"/>
      <c r="U32" s="2">
        <f t="shared" si="3"/>
        <v>11.28</v>
      </c>
    </row>
    <row r="33" spans="1:21" x14ac:dyDescent="0.2">
      <c r="A33" s="1"/>
      <c r="B33" s="26"/>
      <c r="C33" s="27"/>
      <c r="D33" s="28"/>
      <c r="E33" s="1">
        <v>44760</v>
      </c>
      <c r="F33" s="26" t="s">
        <v>187</v>
      </c>
      <c r="G33" s="2"/>
      <c r="H33" s="2"/>
      <c r="I33" s="2"/>
      <c r="J33" s="2"/>
      <c r="K33" s="2"/>
      <c r="L33" s="2"/>
      <c r="M33" s="2"/>
      <c r="N33" s="2"/>
      <c r="O33" s="2">
        <v>5.4</v>
      </c>
      <c r="P33" s="2"/>
      <c r="Q33" s="2"/>
      <c r="R33" s="2"/>
      <c r="S33" s="2"/>
      <c r="T33" s="2"/>
      <c r="U33" s="2">
        <f t="shared" si="3"/>
        <v>5.4</v>
      </c>
    </row>
    <row r="34" spans="1:21" x14ac:dyDescent="0.2">
      <c r="A34" s="1"/>
      <c r="B34" s="26"/>
      <c r="C34" s="27"/>
      <c r="D34" s="28"/>
      <c r="E34" s="1">
        <v>44764</v>
      </c>
      <c r="F34" s="26" t="s">
        <v>125</v>
      </c>
      <c r="G34" s="2"/>
      <c r="H34" s="2"/>
      <c r="I34" s="2">
        <v>290.75</v>
      </c>
      <c r="J34" s="2">
        <v>35.47</v>
      </c>
      <c r="K34" s="2"/>
      <c r="L34" s="2"/>
      <c r="M34" s="2"/>
      <c r="N34" s="2"/>
      <c r="O34" s="2"/>
      <c r="P34" s="2"/>
      <c r="Q34" s="2"/>
      <c r="R34" s="2"/>
      <c r="S34" s="2"/>
      <c r="T34" s="2"/>
      <c r="U34" s="2">
        <f t="shared" si="3"/>
        <v>326.22000000000003</v>
      </c>
    </row>
    <row r="35" spans="1:21" x14ac:dyDescent="0.2">
      <c r="A35" s="1"/>
      <c r="B35" s="26"/>
      <c r="C35" s="27"/>
      <c r="D35" s="28"/>
      <c r="E35" s="1">
        <v>44766</v>
      </c>
      <c r="F35" s="26" t="s">
        <v>153</v>
      </c>
      <c r="G35" s="2">
        <v>5</v>
      </c>
      <c r="H35" s="2"/>
      <c r="I35" s="2"/>
      <c r="J35" s="2"/>
      <c r="K35" s="2"/>
      <c r="L35" s="2"/>
      <c r="M35" s="2"/>
      <c r="N35" s="2"/>
      <c r="O35" s="2"/>
      <c r="P35" s="2"/>
      <c r="Q35" s="2"/>
      <c r="R35" s="2"/>
      <c r="S35" s="2"/>
      <c r="T35" s="2"/>
      <c r="U35" s="2">
        <f t="shared" si="3"/>
        <v>5</v>
      </c>
    </row>
    <row r="36" spans="1:21" x14ac:dyDescent="0.2">
      <c r="A36" s="1"/>
      <c r="B36" s="26"/>
      <c r="C36" s="27"/>
      <c r="D36" s="28"/>
      <c r="E36" s="1">
        <v>44774</v>
      </c>
      <c r="F36" s="26" t="s">
        <v>211</v>
      </c>
      <c r="G36" s="2"/>
      <c r="H36" s="2"/>
      <c r="I36" s="2"/>
      <c r="J36" s="2"/>
      <c r="K36" s="2"/>
      <c r="L36" s="2"/>
      <c r="M36" s="2"/>
      <c r="N36" s="2"/>
      <c r="O36" s="2"/>
      <c r="P36" s="2">
        <v>554.99</v>
      </c>
      <c r="Q36" s="2"/>
      <c r="R36" s="2"/>
      <c r="S36" s="2"/>
      <c r="T36" s="2"/>
      <c r="U36" s="2">
        <f t="shared" si="3"/>
        <v>554.99</v>
      </c>
    </row>
    <row r="37" spans="1:21" x14ac:dyDescent="0.2">
      <c r="A37" s="1"/>
      <c r="B37" s="26"/>
      <c r="C37" s="27"/>
      <c r="D37" s="28"/>
      <c r="E37" s="1">
        <v>44779</v>
      </c>
      <c r="F37" s="26" t="s">
        <v>213</v>
      </c>
      <c r="G37" s="2"/>
      <c r="H37" s="2"/>
      <c r="I37" s="2"/>
      <c r="J37" s="2"/>
      <c r="K37" s="2"/>
      <c r="L37" s="2"/>
      <c r="M37" s="2"/>
      <c r="N37" s="2"/>
      <c r="O37" s="2">
        <v>72</v>
      </c>
      <c r="P37" s="2"/>
      <c r="Q37" s="2"/>
      <c r="R37" s="2"/>
      <c r="S37" s="2"/>
      <c r="T37" s="2"/>
      <c r="U37" s="2">
        <f t="shared" si="3"/>
        <v>72</v>
      </c>
    </row>
    <row r="38" spans="1:21" x14ac:dyDescent="0.2">
      <c r="A38" s="1"/>
      <c r="B38" s="26"/>
      <c r="C38" s="27"/>
      <c r="D38" s="28"/>
      <c r="E38" s="1">
        <v>44779</v>
      </c>
      <c r="F38" s="26" t="s">
        <v>214</v>
      </c>
      <c r="G38" s="2"/>
      <c r="H38" s="2"/>
      <c r="I38" s="2"/>
      <c r="J38" s="2"/>
      <c r="K38" s="2"/>
      <c r="L38" s="2"/>
      <c r="M38" s="2"/>
      <c r="N38" s="2"/>
      <c r="O38" s="2">
        <v>396</v>
      </c>
      <c r="P38" s="2"/>
      <c r="Q38" s="2"/>
      <c r="R38" s="2"/>
      <c r="S38" s="2"/>
      <c r="T38" s="2"/>
      <c r="U38" s="2">
        <f t="shared" si="3"/>
        <v>396</v>
      </c>
    </row>
    <row r="39" spans="1:21" x14ac:dyDescent="0.2">
      <c r="A39" s="1"/>
      <c r="B39" s="26"/>
      <c r="C39" s="27"/>
      <c r="D39" s="28"/>
      <c r="E39" s="1">
        <v>44782</v>
      </c>
      <c r="F39" s="26" t="s">
        <v>217</v>
      </c>
      <c r="G39" s="2"/>
      <c r="H39" s="2"/>
      <c r="I39" s="2"/>
      <c r="J39" s="2"/>
      <c r="K39" s="2">
        <v>9</v>
      </c>
      <c r="L39" s="2"/>
      <c r="M39" s="2"/>
      <c r="N39" s="2"/>
      <c r="O39" s="2"/>
      <c r="P39" s="2"/>
      <c r="Q39" s="2"/>
      <c r="R39" s="2"/>
      <c r="S39" s="2"/>
      <c r="T39" s="2"/>
      <c r="U39" s="2">
        <f t="shared" si="3"/>
        <v>9</v>
      </c>
    </row>
    <row r="40" spans="1:21" x14ac:dyDescent="0.2">
      <c r="A40" s="1"/>
      <c r="B40" s="26"/>
      <c r="C40" s="27"/>
      <c r="D40" s="28"/>
      <c r="E40" s="1">
        <v>44790</v>
      </c>
      <c r="F40" s="26" t="s">
        <v>187</v>
      </c>
      <c r="G40" s="2"/>
      <c r="H40" s="2"/>
      <c r="I40" s="2"/>
      <c r="J40" s="2"/>
      <c r="K40" s="2"/>
      <c r="L40" s="2"/>
      <c r="M40" s="2"/>
      <c r="N40" s="2"/>
      <c r="O40" s="2">
        <v>11.28</v>
      </c>
      <c r="P40" s="2"/>
      <c r="Q40" s="2"/>
      <c r="R40" s="2"/>
      <c r="S40" s="2"/>
      <c r="T40" s="2"/>
      <c r="U40" s="2">
        <f t="shared" si="3"/>
        <v>11.28</v>
      </c>
    </row>
    <row r="41" spans="1:21" x14ac:dyDescent="0.2">
      <c r="A41" s="1"/>
      <c r="B41" s="26"/>
      <c r="C41" s="27"/>
      <c r="D41" s="28"/>
      <c r="E41" s="1">
        <v>44790</v>
      </c>
      <c r="F41" s="26" t="s">
        <v>187</v>
      </c>
      <c r="G41" s="2"/>
      <c r="H41" s="2"/>
      <c r="I41" s="2"/>
      <c r="J41" s="2"/>
      <c r="K41" s="2"/>
      <c r="L41" s="2"/>
      <c r="M41" s="2"/>
      <c r="N41" s="2"/>
      <c r="O41" s="2">
        <v>5.4</v>
      </c>
      <c r="P41" s="2"/>
      <c r="Q41" s="2"/>
      <c r="R41" s="2"/>
      <c r="S41" s="2"/>
      <c r="T41" s="2"/>
      <c r="U41" s="2">
        <f t="shared" si="3"/>
        <v>5.4</v>
      </c>
    </row>
    <row r="42" spans="1:21" x14ac:dyDescent="0.2">
      <c r="A42" s="1"/>
      <c r="B42" s="26"/>
      <c r="C42" s="27"/>
      <c r="D42" s="28"/>
      <c r="E42" s="1">
        <v>44794</v>
      </c>
      <c r="F42" s="26" t="s">
        <v>218</v>
      </c>
      <c r="G42" s="2"/>
      <c r="H42" s="2"/>
      <c r="I42" s="2"/>
      <c r="J42" s="2"/>
      <c r="K42" s="2">
        <v>6.75</v>
      </c>
      <c r="L42" s="2"/>
      <c r="M42" s="2"/>
      <c r="N42" s="2"/>
      <c r="O42" s="2"/>
      <c r="P42" s="2"/>
      <c r="Q42" s="2"/>
      <c r="R42" s="2"/>
      <c r="S42" s="2"/>
      <c r="T42" s="2"/>
      <c r="U42" s="2">
        <f t="shared" si="3"/>
        <v>6.75</v>
      </c>
    </row>
    <row r="43" spans="1:21" x14ac:dyDescent="0.2">
      <c r="A43" s="1"/>
      <c r="B43" s="26"/>
      <c r="C43" s="27"/>
      <c r="D43" s="28"/>
      <c r="E43" s="1">
        <v>44797</v>
      </c>
      <c r="F43" s="26" t="s">
        <v>153</v>
      </c>
      <c r="G43" s="2">
        <v>5</v>
      </c>
      <c r="H43" s="2"/>
      <c r="I43" s="2"/>
      <c r="J43" s="2"/>
      <c r="K43" s="2"/>
      <c r="L43" s="2"/>
      <c r="M43" s="2"/>
      <c r="N43" s="2"/>
      <c r="O43" s="2"/>
      <c r="P43" s="2"/>
      <c r="Q43" s="2"/>
      <c r="R43" s="2"/>
      <c r="S43" s="2"/>
      <c r="T43" s="2"/>
      <c r="U43" s="2">
        <f t="shared" si="3"/>
        <v>5</v>
      </c>
    </row>
    <row r="44" spans="1:21" x14ac:dyDescent="0.2">
      <c r="A44" s="1"/>
      <c r="B44" s="26"/>
      <c r="C44" s="27"/>
      <c r="D44" s="28"/>
      <c r="E44" s="1">
        <v>44804</v>
      </c>
      <c r="F44" s="26" t="s">
        <v>125</v>
      </c>
      <c r="G44" s="2"/>
      <c r="H44" s="2"/>
      <c r="I44" s="2">
        <v>348.9</v>
      </c>
      <c r="J44" s="2"/>
      <c r="K44" s="2"/>
      <c r="L44" s="2"/>
      <c r="M44" s="2"/>
      <c r="N44" s="2"/>
      <c r="O44" s="2"/>
      <c r="P44" s="2"/>
      <c r="Q44" s="2"/>
      <c r="R44" s="2"/>
      <c r="S44" s="2"/>
      <c r="T44" s="2"/>
      <c r="U44" s="2">
        <f t="shared" si="3"/>
        <v>348.9</v>
      </c>
    </row>
    <row r="45" spans="1:21" x14ac:dyDescent="0.2">
      <c r="A45" s="1"/>
      <c r="B45" s="26"/>
      <c r="C45" s="27"/>
      <c r="D45" s="28"/>
      <c r="E45" s="1">
        <v>44824</v>
      </c>
      <c r="F45" s="26" t="s">
        <v>187</v>
      </c>
      <c r="G45" s="2"/>
      <c r="H45" s="2"/>
      <c r="I45" s="2"/>
      <c r="J45" s="2"/>
      <c r="K45" s="2"/>
      <c r="L45" s="2"/>
      <c r="M45" s="2"/>
      <c r="N45" s="2"/>
      <c r="O45" s="2">
        <v>11.28</v>
      </c>
      <c r="P45" s="2"/>
      <c r="Q45" s="2"/>
      <c r="R45" s="2"/>
      <c r="S45" s="2"/>
      <c r="T45" s="2"/>
      <c r="U45" s="2">
        <f t="shared" si="3"/>
        <v>11.28</v>
      </c>
    </row>
    <row r="46" spans="1:21" x14ac:dyDescent="0.2">
      <c r="A46" s="1"/>
      <c r="B46" s="26"/>
      <c r="C46" s="27"/>
      <c r="D46" s="28"/>
      <c r="E46" s="1">
        <v>44824</v>
      </c>
      <c r="F46" s="26" t="s">
        <v>187</v>
      </c>
      <c r="G46" s="2"/>
      <c r="H46" s="2"/>
      <c r="I46" s="2"/>
      <c r="J46" s="2"/>
      <c r="K46" s="2"/>
      <c r="L46" s="2"/>
      <c r="M46" s="2"/>
      <c r="N46" s="2"/>
      <c r="O46" s="2">
        <v>-8.7100000000000009</v>
      </c>
      <c r="P46" s="2"/>
      <c r="Q46" s="2"/>
      <c r="R46" s="2"/>
      <c r="S46" s="2"/>
      <c r="T46" s="2"/>
      <c r="U46" s="2">
        <f t="shared" si="3"/>
        <v>-8.7100000000000009</v>
      </c>
    </row>
    <row r="47" spans="1:21" x14ac:dyDescent="0.2">
      <c r="A47" s="1"/>
      <c r="B47" s="26"/>
      <c r="C47" s="27"/>
      <c r="D47" s="28"/>
      <c r="E47" s="1">
        <v>44819</v>
      </c>
      <c r="F47" s="26" t="s">
        <v>125</v>
      </c>
      <c r="G47" s="2"/>
      <c r="H47" s="2"/>
      <c r="I47" s="2">
        <v>116.3</v>
      </c>
      <c r="J47" s="2">
        <v>61.44</v>
      </c>
      <c r="K47" s="2"/>
      <c r="L47" s="2"/>
      <c r="M47" s="2"/>
      <c r="N47" s="2"/>
      <c r="O47" s="2"/>
      <c r="P47" s="2"/>
      <c r="Q47" s="2"/>
      <c r="R47" s="2"/>
      <c r="S47" s="2"/>
      <c r="T47" s="2"/>
      <c r="U47" s="2">
        <f t="shared" si="3"/>
        <v>177.74</v>
      </c>
    </row>
    <row r="48" spans="1:21" x14ac:dyDescent="0.2">
      <c r="A48" s="1"/>
      <c r="B48" s="26"/>
      <c r="C48" s="27"/>
      <c r="D48" s="28"/>
      <c r="E48" s="1">
        <v>44792</v>
      </c>
      <c r="F48" s="26" t="s">
        <v>104</v>
      </c>
      <c r="G48" s="2"/>
      <c r="H48" s="2"/>
      <c r="I48" s="2"/>
      <c r="J48" s="2"/>
      <c r="K48" s="2"/>
      <c r="L48" s="2"/>
      <c r="M48" s="2">
        <v>81.58</v>
      </c>
      <c r="N48" s="2"/>
      <c r="O48" s="2"/>
      <c r="P48" s="2"/>
      <c r="Q48" s="2"/>
      <c r="R48" s="2"/>
      <c r="S48" s="2"/>
      <c r="T48" s="2"/>
      <c r="U48" s="2">
        <f t="shared" si="3"/>
        <v>81.58</v>
      </c>
    </row>
    <row r="49" spans="1:21" x14ac:dyDescent="0.2">
      <c r="A49" s="1"/>
      <c r="B49" s="26"/>
      <c r="C49" s="27"/>
      <c r="D49" s="28"/>
      <c r="E49" s="1">
        <v>44727</v>
      </c>
      <c r="F49" s="26" t="s">
        <v>209</v>
      </c>
      <c r="G49" s="2"/>
      <c r="H49" s="2"/>
      <c r="I49" s="2"/>
      <c r="J49" s="2"/>
      <c r="K49" s="2"/>
      <c r="L49" s="2"/>
      <c r="M49" s="2"/>
      <c r="N49" s="2">
        <v>498</v>
      </c>
      <c r="O49" s="2"/>
      <c r="P49" s="2"/>
      <c r="Q49" s="2"/>
      <c r="R49" s="2"/>
      <c r="S49" s="2"/>
      <c r="T49" s="2"/>
      <c r="U49" s="2">
        <f t="shared" si="3"/>
        <v>498</v>
      </c>
    </row>
    <row r="50" spans="1:21" x14ac:dyDescent="0.2">
      <c r="A50" s="1"/>
      <c r="B50" s="26"/>
      <c r="C50" s="27"/>
      <c r="D50" s="28"/>
      <c r="E50" s="1">
        <v>44828</v>
      </c>
      <c r="F50" s="26" t="s">
        <v>153</v>
      </c>
      <c r="G50" s="2">
        <v>5.8</v>
      </c>
      <c r="H50" s="2"/>
      <c r="I50" s="2"/>
      <c r="J50" s="2"/>
      <c r="K50" s="2"/>
      <c r="L50" s="2"/>
      <c r="M50" s="2"/>
      <c r="N50" s="2"/>
      <c r="O50" s="2"/>
      <c r="P50" s="2"/>
      <c r="Q50" s="2"/>
      <c r="R50" s="2"/>
      <c r="S50" s="2"/>
      <c r="T50" s="2"/>
      <c r="U50" s="2">
        <f t="shared" si="3"/>
        <v>5.8</v>
      </c>
    </row>
    <row r="51" spans="1:21" x14ac:dyDescent="0.2">
      <c r="A51" s="1"/>
      <c r="B51" s="26"/>
      <c r="C51" s="27"/>
      <c r="D51" s="28"/>
      <c r="E51" s="1">
        <v>44853</v>
      </c>
      <c r="F51" s="26" t="s">
        <v>187</v>
      </c>
      <c r="G51" s="2"/>
      <c r="H51" s="2"/>
      <c r="I51" s="2"/>
      <c r="J51" s="2"/>
      <c r="K51" s="2"/>
      <c r="L51" s="2"/>
      <c r="M51" s="2"/>
      <c r="N51" s="2"/>
      <c r="O51" s="2">
        <v>11.28</v>
      </c>
      <c r="P51" s="2"/>
      <c r="Q51" s="2"/>
      <c r="R51" s="2"/>
      <c r="S51" s="2"/>
      <c r="T51" s="2"/>
      <c r="U51" s="2">
        <f t="shared" si="3"/>
        <v>11.28</v>
      </c>
    </row>
    <row r="52" spans="1:21" x14ac:dyDescent="0.2">
      <c r="A52" s="1"/>
      <c r="B52" s="26"/>
      <c r="C52" s="27"/>
      <c r="D52" s="28"/>
      <c r="E52" s="1">
        <v>44858</v>
      </c>
      <c r="F52" s="26" t="s">
        <v>221</v>
      </c>
      <c r="G52" s="2">
        <v>5</v>
      </c>
      <c r="H52" s="2"/>
      <c r="I52" s="2"/>
      <c r="J52" s="2"/>
      <c r="K52" s="2"/>
      <c r="L52" s="2"/>
      <c r="M52" s="2"/>
      <c r="N52" s="2"/>
      <c r="O52" s="2"/>
      <c r="P52" s="2"/>
      <c r="Q52" s="2"/>
      <c r="R52" s="2"/>
      <c r="S52" s="2"/>
      <c r="T52" s="2"/>
      <c r="U52" s="2">
        <f t="shared" si="3"/>
        <v>5</v>
      </c>
    </row>
    <row r="53" spans="1:21" x14ac:dyDescent="0.2">
      <c r="A53" s="1"/>
      <c r="B53" s="26"/>
      <c r="C53" s="27"/>
      <c r="D53" s="28"/>
      <c r="E53" s="1">
        <v>44880</v>
      </c>
      <c r="F53" s="26" t="s">
        <v>223</v>
      </c>
      <c r="G53" s="2"/>
      <c r="H53" s="2"/>
      <c r="I53" s="2">
        <v>407.05</v>
      </c>
      <c r="J53" s="2"/>
      <c r="K53" s="2"/>
      <c r="L53" s="2"/>
      <c r="M53" s="2"/>
      <c r="N53" s="2"/>
      <c r="O53" s="2"/>
      <c r="P53" s="2"/>
      <c r="Q53" s="2"/>
      <c r="R53" s="2"/>
      <c r="S53" s="2"/>
      <c r="T53" s="2"/>
      <c r="U53" s="2">
        <f t="shared" si="3"/>
        <v>407.05</v>
      </c>
    </row>
    <row r="54" spans="1:21" x14ac:dyDescent="0.2">
      <c r="A54" s="1"/>
      <c r="B54" s="26"/>
      <c r="C54" s="27"/>
      <c r="D54" s="28"/>
      <c r="E54" s="1">
        <v>44880</v>
      </c>
      <c r="F54" s="26" t="s">
        <v>222</v>
      </c>
      <c r="G54" s="2"/>
      <c r="H54" s="2"/>
      <c r="I54" s="2"/>
      <c r="J54" s="2"/>
      <c r="K54" s="2">
        <v>40</v>
      </c>
      <c r="L54" s="2"/>
      <c r="M54" s="2"/>
      <c r="N54" s="2"/>
      <c r="O54" s="2"/>
      <c r="P54" s="2"/>
      <c r="Q54" s="2"/>
      <c r="R54" s="2"/>
      <c r="S54" s="2"/>
      <c r="T54" s="2"/>
      <c r="U54" s="2">
        <f t="shared" si="3"/>
        <v>40</v>
      </c>
    </row>
    <row r="55" spans="1:21" x14ac:dyDescent="0.2">
      <c r="A55" s="1"/>
      <c r="B55" s="26"/>
      <c r="C55" s="27"/>
      <c r="D55" s="28"/>
      <c r="E55" s="1">
        <v>44880</v>
      </c>
      <c r="F55" s="26" t="s">
        <v>224</v>
      </c>
      <c r="G55" s="2"/>
      <c r="H55" s="2"/>
      <c r="I55" s="2">
        <v>170</v>
      </c>
      <c r="J55" s="2"/>
      <c r="K55" s="2"/>
      <c r="L55" s="2"/>
      <c r="M55" s="2"/>
      <c r="N55" s="2"/>
      <c r="O55" s="2"/>
      <c r="P55" s="2"/>
      <c r="Q55" s="2"/>
      <c r="R55" s="2"/>
      <c r="S55" s="2"/>
      <c r="T55" s="2"/>
      <c r="U55" s="2">
        <f t="shared" si="3"/>
        <v>170</v>
      </c>
    </row>
    <row r="56" spans="1:21" x14ac:dyDescent="0.2">
      <c r="A56" s="1"/>
      <c r="B56" s="26"/>
      <c r="C56" s="27"/>
      <c r="D56" s="28"/>
      <c r="E56" s="102">
        <v>20221117</v>
      </c>
      <c r="F56" s="26" t="s">
        <v>187</v>
      </c>
      <c r="G56" s="2"/>
      <c r="H56" s="2"/>
      <c r="I56" s="2"/>
      <c r="J56" s="2"/>
      <c r="K56" s="2"/>
      <c r="L56" s="2"/>
      <c r="M56" s="2"/>
      <c r="N56" s="2"/>
      <c r="O56" s="2">
        <v>11.28</v>
      </c>
      <c r="P56" s="2"/>
      <c r="Q56" s="2"/>
      <c r="R56" s="2"/>
      <c r="S56" s="2"/>
      <c r="T56" s="2"/>
      <c r="U56" s="2">
        <f t="shared" si="3"/>
        <v>11.28</v>
      </c>
    </row>
    <row r="57" spans="1:21" x14ac:dyDescent="0.2">
      <c r="A57" s="1"/>
      <c r="B57" s="26"/>
      <c r="C57" s="27"/>
      <c r="D57" s="28"/>
      <c r="E57" s="102">
        <v>20221124</v>
      </c>
      <c r="F57" s="26" t="s">
        <v>221</v>
      </c>
      <c r="G57" s="2">
        <v>5</v>
      </c>
      <c r="H57" s="2"/>
      <c r="I57" s="2"/>
      <c r="J57" s="2"/>
      <c r="K57" s="2"/>
      <c r="L57" s="2"/>
      <c r="M57" s="2"/>
      <c r="N57" s="2"/>
      <c r="O57" s="2"/>
      <c r="P57" s="2"/>
      <c r="Q57" s="2"/>
      <c r="R57" s="2"/>
      <c r="S57" s="2"/>
      <c r="T57" s="2"/>
      <c r="U57" s="2">
        <f t="shared" si="3"/>
        <v>5</v>
      </c>
    </row>
    <row r="58" spans="1:21" x14ac:dyDescent="0.2">
      <c r="A58" s="1"/>
      <c r="B58" s="26"/>
      <c r="C58" s="27"/>
      <c r="D58" s="28"/>
      <c r="E58" s="102">
        <v>20221128</v>
      </c>
      <c r="F58" s="26" t="s">
        <v>225</v>
      </c>
      <c r="G58" s="2"/>
      <c r="H58" s="2"/>
      <c r="I58" s="2">
        <v>201.79</v>
      </c>
      <c r="J58" s="2"/>
      <c r="K58" s="2"/>
      <c r="L58" s="2"/>
      <c r="M58" s="2"/>
      <c r="N58" s="2"/>
      <c r="O58" s="2"/>
      <c r="P58" s="2"/>
      <c r="Q58" s="2"/>
      <c r="R58" s="2"/>
      <c r="S58" s="2"/>
      <c r="T58" s="2"/>
      <c r="U58" s="2">
        <f t="shared" si="3"/>
        <v>201.79</v>
      </c>
    </row>
    <row r="59" spans="1:21" x14ac:dyDescent="0.2">
      <c r="A59" s="1"/>
      <c r="B59" s="26"/>
      <c r="C59" s="27"/>
      <c r="D59" s="28"/>
      <c r="E59" s="102">
        <v>20221219</v>
      </c>
      <c r="F59" s="26" t="s">
        <v>187</v>
      </c>
      <c r="G59" s="2"/>
      <c r="H59" s="2"/>
      <c r="I59" s="2"/>
      <c r="J59" s="2"/>
      <c r="K59" s="2"/>
      <c r="L59" s="2"/>
      <c r="M59" s="2"/>
      <c r="N59" s="2"/>
      <c r="O59" s="2">
        <v>11.28</v>
      </c>
      <c r="P59" s="2"/>
      <c r="Q59" s="2"/>
      <c r="R59" s="2"/>
      <c r="S59" s="2"/>
      <c r="T59" s="2"/>
      <c r="U59" s="2">
        <f t="shared" si="3"/>
        <v>11.28</v>
      </c>
    </row>
    <row r="60" spans="1:21" x14ac:dyDescent="0.2">
      <c r="A60" s="1"/>
      <c r="B60" s="26"/>
      <c r="C60" s="27"/>
      <c r="D60" s="28"/>
      <c r="E60" s="102">
        <v>20221224</v>
      </c>
      <c r="F60" s="26" t="s">
        <v>221</v>
      </c>
      <c r="G60" s="2">
        <v>5</v>
      </c>
      <c r="H60" s="2"/>
      <c r="I60" s="2"/>
      <c r="J60" s="2"/>
      <c r="K60" s="2"/>
      <c r="L60" s="2"/>
      <c r="M60" s="2"/>
      <c r="N60" s="2"/>
      <c r="O60" s="2"/>
      <c r="P60" s="2"/>
      <c r="Q60" s="2"/>
      <c r="R60" s="2"/>
      <c r="S60" s="2"/>
      <c r="T60" s="2"/>
      <c r="U60" s="2">
        <f t="shared" si="3"/>
        <v>5</v>
      </c>
    </row>
    <row r="61" spans="1:21" x14ac:dyDescent="0.2">
      <c r="A61" s="1"/>
      <c r="B61" s="26"/>
      <c r="C61" s="27"/>
      <c r="D61" s="28"/>
      <c r="E61" s="102">
        <v>20221228</v>
      </c>
      <c r="F61" s="26" t="s">
        <v>225</v>
      </c>
      <c r="G61" s="2"/>
      <c r="H61" s="2"/>
      <c r="I61" s="2">
        <v>201.79</v>
      </c>
      <c r="J61" s="2"/>
      <c r="K61" s="2"/>
      <c r="L61" s="2"/>
      <c r="M61" s="2"/>
      <c r="N61" s="2"/>
      <c r="O61" s="2"/>
      <c r="P61" s="2"/>
      <c r="Q61" s="2"/>
      <c r="R61" s="2"/>
      <c r="S61" s="2"/>
      <c r="T61" s="2"/>
      <c r="U61" s="2">
        <f t="shared" si="3"/>
        <v>201.79</v>
      </c>
    </row>
    <row r="62" spans="1:21" x14ac:dyDescent="0.2">
      <c r="A62" s="1"/>
      <c r="B62" s="26"/>
      <c r="C62" s="27"/>
      <c r="D62" s="28"/>
      <c r="E62" s="102">
        <v>20230105</v>
      </c>
      <c r="F62" s="26" t="s">
        <v>152</v>
      </c>
      <c r="G62" s="2"/>
      <c r="H62" s="2"/>
      <c r="I62" s="2">
        <v>114.88</v>
      </c>
      <c r="J62" s="2"/>
      <c r="K62" s="2"/>
      <c r="L62" s="2"/>
      <c r="M62" s="2"/>
      <c r="N62" s="2"/>
      <c r="O62" s="2"/>
      <c r="P62" s="2"/>
      <c r="Q62" s="2"/>
      <c r="R62" s="2"/>
      <c r="S62" s="2"/>
      <c r="T62" s="2"/>
      <c r="U62" s="2">
        <f>SUM(G62:T62)</f>
        <v>114.88</v>
      </c>
    </row>
    <row r="63" spans="1:21" x14ac:dyDescent="0.2">
      <c r="A63" s="1"/>
      <c r="B63" s="26"/>
      <c r="C63" s="27"/>
      <c r="D63" s="28"/>
      <c r="E63" s="102">
        <v>20230117</v>
      </c>
      <c r="F63" s="26" t="s">
        <v>187</v>
      </c>
      <c r="I63" s="2"/>
      <c r="J63" s="2"/>
      <c r="K63" s="2"/>
      <c r="L63" s="2"/>
      <c r="M63" s="2"/>
      <c r="N63" s="2"/>
      <c r="O63" s="2">
        <v>11.28</v>
      </c>
      <c r="P63" s="2"/>
      <c r="Q63" s="2"/>
      <c r="R63" s="2"/>
      <c r="S63" s="2"/>
      <c r="T63" s="2"/>
      <c r="U63" s="2">
        <f t="shared" si="3"/>
        <v>11.28</v>
      </c>
    </row>
    <row r="64" spans="1:21" x14ac:dyDescent="0.2">
      <c r="A64" s="1"/>
      <c r="B64" s="26"/>
      <c r="C64" s="27"/>
      <c r="D64" s="28"/>
      <c r="E64" s="102">
        <v>20230124</v>
      </c>
      <c r="F64" s="26" t="s">
        <v>221</v>
      </c>
      <c r="G64" s="2">
        <v>5</v>
      </c>
      <c r="H64" s="2"/>
      <c r="I64" s="2"/>
      <c r="J64" s="2"/>
      <c r="K64" s="2"/>
      <c r="L64" s="2"/>
      <c r="M64" s="2"/>
      <c r="N64" s="2"/>
      <c r="O64" s="2"/>
      <c r="P64" s="2"/>
      <c r="Q64" s="2"/>
      <c r="R64" s="2"/>
      <c r="S64" s="2"/>
      <c r="T64" s="2"/>
      <c r="U64" s="2">
        <f t="shared" si="3"/>
        <v>5</v>
      </c>
    </row>
    <row r="65" spans="1:21" x14ac:dyDescent="0.2">
      <c r="A65" s="1"/>
      <c r="B65" s="26"/>
      <c r="C65" s="27"/>
      <c r="D65" s="28"/>
      <c r="E65" s="102">
        <v>20230127</v>
      </c>
      <c r="F65" s="26" t="s">
        <v>226</v>
      </c>
      <c r="G65" s="2"/>
      <c r="H65" s="2"/>
      <c r="I65" s="2"/>
      <c r="J65" s="2"/>
      <c r="K65" s="2">
        <v>9</v>
      </c>
      <c r="L65" s="2"/>
      <c r="M65" s="2"/>
      <c r="N65" s="2"/>
      <c r="O65" s="2"/>
      <c r="P65" s="2"/>
      <c r="Q65" s="2"/>
      <c r="R65" s="2"/>
      <c r="S65" s="2"/>
      <c r="T65" s="2"/>
      <c r="U65" s="2">
        <f t="shared" si="3"/>
        <v>9</v>
      </c>
    </row>
    <row r="66" spans="1:21" x14ac:dyDescent="0.2">
      <c r="A66" s="1"/>
      <c r="B66" s="26"/>
      <c r="C66" s="27"/>
      <c r="D66" s="28"/>
      <c r="E66" s="102">
        <v>20230127</v>
      </c>
      <c r="F66" s="26" t="s">
        <v>227</v>
      </c>
      <c r="G66" s="2"/>
      <c r="H66" s="2"/>
      <c r="I66" s="2"/>
      <c r="J66" s="2">
        <v>35.479999999999997</v>
      </c>
      <c r="K66" s="2"/>
      <c r="L66" s="2"/>
      <c r="M66" s="2"/>
      <c r="N66" s="2"/>
      <c r="O66" s="2"/>
      <c r="P66" s="2"/>
      <c r="Q66" s="2"/>
      <c r="R66" s="2"/>
      <c r="S66" s="2"/>
      <c r="T66" s="2"/>
      <c r="U66" s="2">
        <f t="shared" si="3"/>
        <v>35.479999999999997</v>
      </c>
    </row>
    <row r="67" spans="1:21" x14ac:dyDescent="0.2">
      <c r="A67" s="1"/>
      <c r="B67" s="26"/>
      <c r="C67" s="27"/>
      <c r="D67" s="28"/>
      <c r="E67" s="102">
        <v>20230127</v>
      </c>
      <c r="F67" s="26" t="s">
        <v>225</v>
      </c>
      <c r="G67" s="2"/>
      <c r="H67" s="2"/>
      <c r="I67" s="2">
        <v>201.79</v>
      </c>
      <c r="J67" s="2"/>
      <c r="K67" s="2"/>
      <c r="L67" s="2"/>
      <c r="M67" s="2"/>
      <c r="N67" s="2"/>
      <c r="O67" s="2"/>
      <c r="P67" s="2"/>
      <c r="Q67" s="2"/>
      <c r="R67" s="2"/>
      <c r="S67" s="2"/>
      <c r="T67" s="2"/>
      <c r="U67" s="2">
        <f t="shared" si="3"/>
        <v>201.79</v>
      </c>
    </row>
    <row r="68" spans="1:21" x14ac:dyDescent="0.2">
      <c r="A68" s="1"/>
      <c r="B68" s="26"/>
      <c r="C68" s="27"/>
      <c r="D68" s="28"/>
      <c r="E68" s="102">
        <v>20230130</v>
      </c>
      <c r="F68" s="26" t="s">
        <v>229</v>
      </c>
      <c r="G68" s="2"/>
      <c r="H68" s="2"/>
      <c r="I68" s="2"/>
      <c r="J68" s="2"/>
      <c r="K68" s="2">
        <v>3</v>
      </c>
      <c r="L68" s="2"/>
      <c r="M68" s="2"/>
      <c r="N68" s="2"/>
      <c r="O68" s="2"/>
      <c r="P68" s="2"/>
      <c r="Q68" s="2"/>
      <c r="R68" s="2"/>
      <c r="S68" s="2"/>
      <c r="T68" s="2"/>
      <c r="U68" s="2">
        <f t="shared" si="3"/>
        <v>3</v>
      </c>
    </row>
    <row r="69" spans="1:21" x14ac:dyDescent="0.2">
      <c r="A69" s="1"/>
      <c r="B69" s="26"/>
      <c r="C69" s="27"/>
      <c r="D69" s="28"/>
      <c r="E69" s="102">
        <v>20230131</v>
      </c>
      <c r="F69" s="26" t="s">
        <v>56</v>
      </c>
      <c r="G69" s="2"/>
      <c r="H69" s="2"/>
      <c r="I69" s="2"/>
      <c r="J69" s="2"/>
      <c r="K69" s="2"/>
      <c r="L69" s="2"/>
      <c r="M69" s="2"/>
      <c r="N69" s="2"/>
      <c r="O69" s="2"/>
      <c r="P69" s="2">
        <v>554.99</v>
      </c>
      <c r="Q69" s="2"/>
      <c r="R69" s="2"/>
      <c r="S69" s="2"/>
      <c r="T69" s="2"/>
      <c r="U69" s="2">
        <f t="shared" si="3"/>
        <v>554.99</v>
      </c>
    </row>
    <row r="70" spans="1:21" x14ac:dyDescent="0.2">
      <c r="A70" s="1"/>
      <c r="B70" s="26"/>
      <c r="C70" s="27"/>
      <c r="D70" s="28"/>
      <c r="E70" s="102">
        <v>20230209</v>
      </c>
      <c r="F70" s="26" t="s">
        <v>230</v>
      </c>
      <c r="G70" s="2">
        <v>110.4</v>
      </c>
      <c r="H70" s="2"/>
      <c r="I70" s="2"/>
      <c r="J70" s="2"/>
      <c r="K70" s="2"/>
      <c r="L70" s="2"/>
      <c r="M70" s="2"/>
      <c r="N70" s="2"/>
      <c r="O70" s="2"/>
      <c r="P70" s="2"/>
      <c r="Q70" s="2"/>
      <c r="R70" s="2"/>
      <c r="S70" s="2"/>
      <c r="T70" s="2"/>
      <c r="U70" s="2">
        <f t="shared" si="3"/>
        <v>110.4</v>
      </c>
    </row>
    <row r="71" spans="1:21" x14ac:dyDescent="0.2">
      <c r="A71" s="1"/>
      <c r="B71" s="26"/>
      <c r="C71" s="27"/>
      <c r="D71" s="28"/>
      <c r="E71" s="102">
        <v>20230209</v>
      </c>
      <c r="F71" s="26" t="s">
        <v>152</v>
      </c>
      <c r="G71" s="2"/>
      <c r="H71" s="2"/>
      <c r="I71" s="2">
        <v>50.4</v>
      </c>
      <c r="J71" s="2"/>
      <c r="K71" s="2"/>
      <c r="L71" s="2"/>
      <c r="M71" s="2"/>
      <c r="N71" s="2"/>
      <c r="O71" s="2"/>
      <c r="P71" s="2"/>
      <c r="Q71" s="2"/>
      <c r="R71" s="2"/>
      <c r="S71" s="2"/>
      <c r="T71" s="2"/>
      <c r="U71" s="2">
        <f t="shared" si="3"/>
        <v>50.4</v>
      </c>
    </row>
    <row r="72" spans="1:21" x14ac:dyDescent="0.2">
      <c r="A72" s="1"/>
      <c r="B72" s="26"/>
      <c r="C72" s="27"/>
      <c r="D72" s="28"/>
      <c r="E72" s="102">
        <v>20230217</v>
      </c>
      <c r="F72" s="26" t="s">
        <v>187</v>
      </c>
      <c r="G72" s="2"/>
      <c r="H72" s="2"/>
      <c r="I72" s="2"/>
      <c r="J72" s="2"/>
      <c r="K72" s="2"/>
      <c r="L72" s="2"/>
      <c r="M72" s="2"/>
      <c r="N72" s="2"/>
      <c r="O72" s="2">
        <v>11.28</v>
      </c>
      <c r="P72" s="2"/>
      <c r="Q72" s="2"/>
      <c r="R72" s="2"/>
      <c r="S72" s="2"/>
      <c r="T72" s="2"/>
      <c r="U72" s="2">
        <f t="shared" si="3"/>
        <v>11.28</v>
      </c>
    </row>
    <row r="73" spans="1:21" x14ac:dyDescent="0.2">
      <c r="A73" s="1"/>
      <c r="B73" s="26"/>
      <c r="C73" s="27"/>
      <c r="D73" s="28"/>
      <c r="E73" s="102">
        <v>20230224</v>
      </c>
      <c r="F73" s="26" t="s">
        <v>221</v>
      </c>
      <c r="G73" s="2">
        <v>5</v>
      </c>
      <c r="H73" s="2"/>
      <c r="I73" s="2"/>
      <c r="J73" s="2"/>
      <c r="K73" s="2"/>
      <c r="L73" s="2"/>
      <c r="M73" s="2"/>
      <c r="N73" s="2"/>
      <c r="O73" s="2"/>
      <c r="P73" s="2"/>
      <c r="Q73" s="2"/>
      <c r="R73" s="2"/>
      <c r="S73" s="2"/>
      <c r="T73" s="2"/>
      <c r="U73" s="2">
        <f t="shared" si="3"/>
        <v>5</v>
      </c>
    </row>
    <row r="74" spans="1:21" x14ac:dyDescent="0.2">
      <c r="A74" s="1"/>
      <c r="B74" s="26"/>
      <c r="C74" s="27"/>
      <c r="D74" s="28"/>
      <c r="E74" s="102">
        <v>20230228</v>
      </c>
      <c r="F74" s="26" t="s">
        <v>231</v>
      </c>
      <c r="G74" s="2"/>
      <c r="H74" s="2"/>
      <c r="I74" s="2"/>
      <c r="J74" s="2"/>
      <c r="K74" s="2">
        <v>9</v>
      </c>
      <c r="L74" s="2"/>
      <c r="M74" s="2"/>
      <c r="N74" s="2"/>
      <c r="O74" s="2"/>
      <c r="P74" s="2"/>
      <c r="Q74" s="2"/>
      <c r="R74" s="2"/>
      <c r="S74" s="2"/>
      <c r="T74" s="2"/>
      <c r="U74" s="2">
        <f t="shared" si="3"/>
        <v>9</v>
      </c>
    </row>
    <row r="75" spans="1:21" x14ac:dyDescent="0.2">
      <c r="A75" s="1"/>
      <c r="B75" s="26"/>
      <c r="C75" s="27"/>
      <c r="D75" s="28"/>
      <c r="E75" s="102">
        <v>20230228</v>
      </c>
      <c r="F75" s="26" t="s">
        <v>225</v>
      </c>
      <c r="G75" s="2"/>
      <c r="H75" s="2"/>
      <c r="I75" s="2">
        <v>201.58</v>
      </c>
      <c r="J75" s="2"/>
      <c r="K75" s="2"/>
      <c r="L75" s="2"/>
      <c r="M75" s="2"/>
      <c r="N75" s="2"/>
      <c r="O75" s="2"/>
      <c r="P75" s="2"/>
      <c r="Q75" s="2"/>
      <c r="R75" s="2"/>
      <c r="S75" s="2"/>
      <c r="T75" s="2"/>
      <c r="U75" s="2">
        <f t="shared" si="3"/>
        <v>201.58</v>
      </c>
    </row>
    <row r="76" spans="1:21" x14ac:dyDescent="0.2">
      <c r="A76" s="1"/>
      <c r="B76" s="26"/>
      <c r="C76" s="27"/>
      <c r="D76" s="28"/>
      <c r="E76" s="102">
        <v>20230228</v>
      </c>
      <c r="F76" s="26" t="s">
        <v>152</v>
      </c>
      <c r="G76" s="2"/>
      <c r="H76" s="2"/>
      <c r="I76" s="2">
        <v>50.4</v>
      </c>
      <c r="J76" s="2"/>
      <c r="K76" s="2"/>
      <c r="L76" s="2"/>
      <c r="M76" s="2"/>
      <c r="N76" s="2"/>
      <c r="O76" s="2"/>
      <c r="P76" s="2"/>
      <c r="Q76" s="2"/>
      <c r="R76" s="2"/>
      <c r="S76" s="2"/>
      <c r="T76" s="2"/>
      <c r="U76" s="2">
        <f t="shared" si="3"/>
        <v>50.4</v>
      </c>
    </row>
    <row r="77" spans="1:21" x14ac:dyDescent="0.2">
      <c r="A77" s="1"/>
      <c r="B77" s="26"/>
      <c r="C77" s="27"/>
      <c r="D77" s="28"/>
      <c r="E77" s="102">
        <v>20230317</v>
      </c>
      <c r="F77" s="26" t="s">
        <v>187</v>
      </c>
      <c r="G77" s="2"/>
      <c r="H77" s="2"/>
      <c r="I77" s="2"/>
      <c r="J77" s="2"/>
      <c r="K77" s="2"/>
      <c r="L77" s="2"/>
      <c r="M77" s="2"/>
      <c r="N77" s="2"/>
      <c r="O77" s="2">
        <v>11.28</v>
      </c>
      <c r="P77" s="2"/>
      <c r="Q77" s="2"/>
      <c r="R77" s="2"/>
      <c r="S77" s="2"/>
      <c r="T77" s="2"/>
      <c r="U77" s="2">
        <f t="shared" si="3"/>
        <v>11.28</v>
      </c>
    </row>
    <row r="78" spans="1:21" x14ac:dyDescent="0.2">
      <c r="A78" s="1"/>
      <c r="B78" s="26"/>
      <c r="C78" s="27"/>
      <c r="D78" s="28"/>
      <c r="E78" s="102">
        <v>20230324</v>
      </c>
      <c r="F78" s="26" t="s">
        <v>221</v>
      </c>
      <c r="G78" s="2">
        <v>5</v>
      </c>
      <c r="H78" s="2"/>
      <c r="I78" s="2"/>
      <c r="J78" s="2"/>
      <c r="K78" s="2"/>
      <c r="L78" s="2"/>
      <c r="M78" s="2"/>
      <c r="N78" s="2"/>
      <c r="O78" s="2"/>
      <c r="P78" s="2"/>
      <c r="Q78" s="2"/>
      <c r="R78" s="2"/>
      <c r="S78" s="2"/>
      <c r="T78" s="2"/>
      <c r="U78" s="2">
        <f t="shared" si="3"/>
        <v>5</v>
      </c>
    </row>
    <row r="79" spans="1:21" x14ac:dyDescent="0.2">
      <c r="A79" s="1"/>
      <c r="B79" s="26"/>
      <c r="C79" s="27"/>
      <c r="D79" s="28"/>
      <c r="E79" s="102">
        <v>20230328</v>
      </c>
      <c r="F79" s="26" t="s">
        <v>152</v>
      </c>
      <c r="G79" s="2"/>
      <c r="H79" s="2"/>
      <c r="I79" s="2">
        <v>50.4</v>
      </c>
      <c r="J79" s="2"/>
      <c r="K79" s="2"/>
      <c r="L79" s="2"/>
      <c r="M79" s="2"/>
      <c r="N79" s="2"/>
      <c r="O79" s="2"/>
      <c r="P79" s="2"/>
      <c r="Q79" s="2"/>
      <c r="R79" s="2"/>
      <c r="S79" s="2"/>
      <c r="T79" s="2"/>
      <c r="U79" s="2">
        <f t="shared" si="3"/>
        <v>50.4</v>
      </c>
    </row>
    <row r="80" spans="1:21" x14ac:dyDescent="0.2">
      <c r="A80" s="1"/>
      <c r="B80" s="26"/>
      <c r="C80" s="27"/>
      <c r="D80" s="28"/>
      <c r="E80" s="102">
        <v>20230328</v>
      </c>
      <c r="F80" s="26" t="s">
        <v>225</v>
      </c>
      <c r="G80" s="2"/>
      <c r="H80" s="2"/>
      <c r="I80" s="2">
        <v>201.58</v>
      </c>
      <c r="J80" s="2"/>
      <c r="K80" s="2"/>
      <c r="L80" s="2"/>
      <c r="M80" s="2"/>
      <c r="N80" s="2"/>
      <c r="O80" s="2"/>
      <c r="P80" s="2"/>
      <c r="Q80" s="2"/>
      <c r="R80" s="2"/>
      <c r="S80" s="2"/>
      <c r="T80" s="2"/>
      <c r="U80" s="2">
        <f t="shared" si="3"/>
        <v>201.58</v>
      </c>
    </row>
    <row r="81" spans="1:23" x14ac:dyDescent="0.2">
      <c r="A81" s="1"/>
      <c r="B81" s="26"/>
      <c r="C81" s="27"/>
      <c r="D81" s="28"/>
      <c r="E81" s="102"/>
      <c r="F81" s="26"/>
      <c r="G81" s="2"/>
      <c r="H81" s="2"/>
      <c r="I81" s="2"/>
      <c r="J81" s="2"/>
      <c r="K81" s="2"/>
      <c r="L81" s="2"/>
      <c r="M81" s="2"/>
      <c r="N81" s="2"/>
      <c r="O81" s="2"/>
      <c r="P81" s="2"/>
      <c r="Q81" s="2"/>
      <c r="R81" s="2"/>
      <c r="S81" s="2"/>
      <c r="T81" s="2"/>
      <c r="U81" s="2">
        <f t="shared" si="3"/>
        <v>0</v>
      </c>
    </row>
    <row r="82" spans="1:23" x14ac:dyDescent="0.2">
      <c r="A82" s="1"/>
      <c r="B82" s="26"/>
      <c r="C82" s="27"/>
      <c r="D82" s="28"/>
      <c r="E82" s="102"/>
      <c r="F82" s="26"/>
      <c r="G82" s="2"/>
      <c r="H82" s="2"/>
      <c r="I82" s="2"/>
      <c r="J82" s="2"/>
      <c r="K82" s="2"/>
      <c r="L82" s="2"/>
      <c r="M82" s="2"/>
      <c r="N82" s="2"/>
      <c r="O82" s="2"/>
      <c r="P82" s="2"/>
      <c r="Q82" s="2"/>
      <c r="R82" s="2"/>
      <c r="S82" s="2"/>
      <c r="T82" s="2"/>
      <c r="U82" s="2">
        <f t="shared" si="3"/>
        <v>0</v>
      </c>
    </row>
    <row r="83" spans="1:23" x14ac:dyDescent="0.2">
      <c r="A83" s="1"/>
      <c r="B83" s="26"/>
      <c r="C83" s="27"/>
      <c r="D83" s="28"/>
      <c r="E83" s="1"/>
      <c r="F83" s="26"/>
      <c r="G83" s="2"/>
      <c r="H83" s="2"/>
      <c r="I83" s="2"/>
      <c r="J83" s="2"/>
      <c r="K83" s="2"/>
      <c r="L83" s="2"/>
      <c r="M83" s="2"/>
      <c r="N83" s="2"/>
      <c r="O83" s="2"/>
      <c r="P83" s="2"/>
      <c r="Q83" s="2"/>
      <c r="R83" s="2"/>
      <c r="S83" s="2"/>
      <c r="T83" s="2"/>
      <c r="U83" s="2">
        <f t="shared" si="3"/>
        <v>0</v>
      </c>
    </row>
    <row r="84" spans="1:23" x14ac:dyDescent="0.2">
      <c r="A84" s="40" t="s">
        <v>5</v>
      </c>
      <c r="B84" s="41"/>
      <c r="C84" s="42">
        <f>SUM(C4:C83)</f>
        <v>19955.97</v>
      </c>
      <c r="D84" s="41"/>
      <c r="E84" s="43"/>
      <c r="F84" s="41"/>
      <c r="G84" s="104">
        <f t="shared" ref="G84:T84" si="4">SUM(G4:G83)</f>
        <v>166.2</v>
      </c>
      <c r="H84" s="104">
        <f t="shared" si="4"/>
        <v>1518.55</v>
      </c>
      <c r="I84" s="104">
        <f t="shared" si="4"/>
        <v>3421.71</v>
      </c>
      <c r="J84" s="104">
        <f t="shared" si="4"/>
        <v>196.54</v>
      </c>
      <c r="K84" s="104">
        <f t="shared" si="4"/>
        <v>99.75</v>
      </c>
      <c r="L84" s="104">
        <f t="shared" si="4"/>
        <v>488.99</v>
      </c>
      <c r="M84" s="104">
        <f t="shared" si="4"/>
        <v>81.58</v>
      </c>
      <c r="N84" s="104">
        <f t="shared" si="4"/>
        <v>894</v>
      </c>
      <c r="O84" s="104">
        <f t="shared" si="4"/>
        <v>577.00999999999988</v>
      </c>
      <c r="P84" s="104">
        <f t="shared" si="4"/>
        <v>1109.98</v>
      </c>
      <c r="Q84" s="104">
        <f t="shared" si="4"/>
        <v>837.47</v>
      </c>
      <c r="R84" s="104">
        <f t="shared" si="4"/>
        <v>10.8</v>
      </c>
      <c r="S84" s="104">
        <f t="shared" si="4"/>
        <v>0</v>
      </c>
      <c r="T84" s="104">
        <f t="shared" si="4"/>
        <v>0</v>
      </c>
      <c r="U84" s="104">
        <f>SUM(G84:T84)</f>
        <v>9402.5799999999981</v>
      </c>
      <c r="V84" s="103">
        <f>SUM(U4:U83)</f>
        <v>9402.5799999999963</v>
      </c>
      <c r="W84" t="s">
        <v>219</v>
      </c>
    </row>
    <row r="85" spans="1:23" x14ac:dyDescent="0.2">
      <c r="V85" s="70"/>
    </row>
    <row r="86" spans="1:23" x14ac:dyDescent="0.2">
      <c r="I86" s="48" t="s">
        <v>232</v>
      </c>
      <c r="J86" s="48">
        <f>SUM(G84+J84+K84+L84+M84+N84+O84+Q84+R84)</f>
        <v>3352.34</v>
      </c>
    </row>
    <row r="87" spans="1:23" x14ac:dyDescent="0.2">
      <c r="I87" s="48" t="s">
        <v>219</v>
      </c>
      <c r="J87" s="48">
        <f>I84+P84</f>
        <v>4531.6900000000005</v>
      </c>
      <c r="S87" s="62" t="s">
        <v>41</v>
      </c>
      <c r="T87" s="62"/>
      <c r="U87" s="62">
        <f>C84-U84</f>
        <v>10553.390000000003</v>
      </c>
      <c r="V87" t="s">
        <v>228</v>
      </c>
    </row>
    <row r="88" spans="1:23" x14ac:dyDescent="0.2">
      <c r="J88" s="48">
        <f>SUM(J86:J87)</f>
        <v>7884.0300000000007</v>
      </c>
    </row>
  </sheetData>
  <pageMargins left="0.7" right="0.7" top="0.75" bottom="0.75" header="0.3" footer="0.3"/>
  <pageSetup paperSize="9" scale="71" fitToWidth="2" fitToHeight="2"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E7955-BF03-1C4A-935D-4642E6DF195C}">
  <sheetPr>
    <pageSetUpPr fitToPage="1"/>
  </sheetPr>
  <dimension ref="A1:AF29"/>
  <sheetViews>
    <sheetView workbookViewId="0">
      <selection activeCell="AE29" sqref="E2:AE29"/>
    </sheetView>
  </sheetViews>
  <sheetFormatPr baseColWidth="10" defaultColWidth="14.33203125" defaultRowHeight="16" x14ac:dyDescent="0.2"/>
  <cols>
    <col min="1" max="1" width="18" style="45" bestFit="1" customWidth="1"/>
    <col min="2" max="2" width="29.6640625" bestFit="1" customWidth="1"/>
    <col min="3" max="3" width="10.5" style="30" customWidth="1"/>
    <col min="4" max="4" width="5.5" customWidth="1"/>
    <col min="5" max="5" width="14.33203125" style="116"/>
    <col min="6" max="6" width="45.83203125" bestFit="1" customWidth="1"/>
    <col min="7" max="8" width="11.33203125" customWidth="1"/>
    <col min="9" max="10" width="11.33203125" style="117" customWidth="1"/>
    <col min="11" max="14" width="12.5" style="48" customWidth="1"/>
    <col min="15" max="15" width="12.5" style="30" customWidth="1"/>
    <col min="16" max="28" width="12.5" style="48" customWidth="1"/>
  </cols>
  <sheetData>
    <row r="1" spans="1:31" x14ac:dyDescent="0.2">
      <c r="A1" s="6" t="s">
        <v>236</v>
      </c>
      <c r="B1" s="7"/>
      <c r="C1" s="8"/>
      <c r="D1" s="7"/>
      <c r="E1" s="105"/>
      <c r="F1" s="7"/>
      <c r="G1" s="7"/>
      <c r="H1" s="7"/>
      <c r="I1" s="106"/>
      <c r="J1" s="106"/>
      <c r="K1" s="11"/>
      <c r="L1" s="11"/>
      <c r="M1" s="11"/>
      <c r="N1" s="11"/>
      <c r="O1" s="8"/>
      <c r="P1" s="11"/>
      <c r="Q1" s="11"/>
      <c r="R1" s="11"/>
      <c r="S1" s="11"/>
      <c r="T1" s="11"/>
      <c r="U1" s="11"/>
      <c r="V1" s="11"/>
      <c r="W1" s="11"/>
      <c r="X1" s="11"/>
      <c r="Y1" s="11"/>
      <c r="Z1" s="11"/>
      <c r="AA1" s="11"/>
      <c r="AB1" s="61"/>
    </row>
    <row r="2" spans="1:31" s="19" customFormat="1" x14ac:dyDescent="0.2">
      <c r="A2" s="13" t="s">
        <v>1</v>
      </c>
      <c r="B2" s="14"/>
      <c r="C2" s="15"/>
      <c r="D2" s="14"/>
      <c r="E2" s="107" t="s">
        <v>2</v>
      </c>
      <c r="F2" s="14"/>
      <c r="G2" s="14"/>
      <c r="H2" s="14"/>
      <c r="I2" s="108"/>
      <c r="J2" s="108"/>
      <c r="K2" s="18"/>
      <c r="L2" s="18"/>
      <c r="M2" s="18"/>
      <c r="N2" s="18"/>
      <c r="O2" s="15"/>
      <c r="P2" s="18"/>
      <c r="Q2" s="18"/>
      <c r="R2" s="18"/>
      <c r="S2" s="18"/>
      <c r="T2" s="18"/>
      <c r="U2" s="18"/>
      <c r="V2" s="18"/>
      <c r="W2" s="18"/>
      <c r="X2" s="18"/>
      <c r="Y2" s="18"/>
      <c r="Z2" s="18"/>
      <c r="AA2" s="18"/>
      <c r="AB2" s="18"/>
    </row>
    <row r="3" spans="1:31" s="19" customFormat="1" ht="68" x14ac:dyDescent="0.2">
      <c r="A3" s="63" t="s">
        <v>133</v>
      </c>
      <c r="B3" s="21" t="s">
        <v>4</v>
      </c>
      <c r="C3" s="22" t="s">
        <v>5</v>
      </c>
      <c r="D3" s="21"/>
      <c r="E3" s="109" t="s">
        <v>133</v>
      </c>
      <c r="F3" s="21" t="s">
        <v>6</v>
      </c>
      <c r="G3" s="21" t="s">
        <v>237</v>
      </c>
      <c r="H3" s="21" t="s">
        <v>238</v>
      </c>
      <c r="I3" s="110" t="s">
        <v>239</v>
      </c>
      <c r="J3" s="110" t="s">
        <v>240</v>
      </c>
      <c r="K3" s="49" t="s">
        <v>132</v>
      </c>
      <c r="L3" s="24" t="s">
        <v>8</v>
      </c>
      <c r="M3" s="24" t="s">
        <v>9</v>
      </c>
      <c r="N3" s="24" t="s">
        <v>52</v>
      </c>
      <c r="O3" s="22" t="s">
        <v>11</v>
      </c>
      <c r="P3" s="24" t="s">
        <v>12</v>
      </c>
      <c r="Q3" s="49" t="s">
        <v>13</v>
      </c>
      <c r="R3" s="24" t="s">
        <v>188</v>
      </c>
      <c r="S3" s="24" t="s">
        <v>53</v>
      </c>
      <c r="T3" s="24" t="s">
        <v>151</v>
      </c>
      <c r="U3" s="24" t="s">
        <v>46</v>
      </c>
      <c r="V3" s="24" t="s">
        <v>256</v>
      </c>
      <c r="W3" s="24" t="s">
        <v>258</v>
      </c>
      <c r="X3" s="24" t="s">
        <v>261</v>
      </c>
      <c r="Y3" s="24" t="s">
        <v>260</v>
      </c>
      <c r="Z3" s="49" t="s">
        <v>106</v>
      </c>
      <c r="AA3" s="49" t="s">
        <v>127</v>
      </c>
      <c r="AB3" s="49" t="s">
        <v>5</v>
      </c>
      <c r="AC3" s="134">
        <f>SUM('2022-2023 Accounts'!U87)</f>
        <v>10553.390000000003</v>
      </c>
      <c r="AD3" s="19" t="s">
        <v>264</v>
      </c>
      <c r="AE3" s="19" t="s">
        <v>263</v>
      </c>
    </row>
    <row r="4" spans="1:31" x14ac:dyDescent="0.2">
      <c r="A4" s="1">
        <v>45017</v>
      </c>
      <c r="B4" s="26" t="s">
        <v>16</v>
      </c>
      <c r="C4" s="27">
        <v>10553.39</v>
      </c>
      <c r="D4" s="28"/>
      <c r="E4" s="111">
        <v>20230418</v>
      </c>
      <c r="F4" s="139" t="s">
        <v>187</v>
      </c>
      <c r="G4" s="139" t="s">
        <v>241</v>
      </c>
      <c r="H4" s="139"/>
      <c r="I4" s="140">
        <v>1.88</v>
      </c>
      <c r="J4" s="140">
        <v>11.28</v>
      </c>
      <c r="K4" s="141"/>
      <c r="L4" s="141"/>
      <c r="M4" s="141"/>
      <c r="N4" s="141"/>
      <c r="O4" s="141"/>
      <c r="P4" s="141"/>
      <c r="Q4" s="141"/>
      <c r="R4" s="141">
        <v>11.28</v>
      </c>
      <c r="S4" s="141"/>
      <c r="T4" s="141"/>
      <c r="U4" s="141"/>
      <c r="V4" s="141"/>
      <c r="W4" s="141"/>
      <c r="X4" s="141"/>
      <c r="Y4" s="141"/>
      <c r="Z4" s="141"/>
      <c r="AA4" s="141"/>
      <c r="AB4" s="141">
        <f>SUM(K4:AA4)</f>
        <v>11.28</v>
      </c>
      <c r="AC4" s="142">
        <f>AC3-AB4</f>
        <v>10542.110000000002</v>
      </c>
    </row>
    <row r="5" spans="1:31" x14ac:dyDescent="0.2">
      <c r="A5" s="1">
        <v>45040</v>
      </c>
      <c r="B5" s="26" t="s">
        <v>242</v>
      </c>
      <c r="C5" s="27">
        <v>7550</v>
      </c>
      <c r="D5" s="28"/>
      <c r="E5" s="111">
        <v>20230424</v>
      </c>
      <c r="F5" s="139" t="s">
        <v>243</v>
      </c>
      <c r="G5" s="139"/>
      <c r="H5" s="139"/>
      <c r="I5" s="140"/>
      <c r="J5" s="140">
        <v>5</v>
      </c>
      <c r="K5" s="141"/>
      <c r="L5" s="141"/>
      <c r="M5" s="141"/>
      <c r="N5" s="141"/>
      <c r="O5" s="141"/>
      <c r="P5" s="141"/>
      <c r="Q5" s="141"/>
      <c r="R5" s="141"/>
      <c r="S5" s="141"/>
      <c r="T5" s="141"/>
      <c r="U5" s="143"/>
      <c r="V5" s="143"/>
      <c r="W5" s="143">
        <v>5</v>
      </c>
      <c r="X5" s="143"/>
      <c r="Y5" s="143"/>
      <c r="Z5" s="141"/>
      <c r="AA5" s="143"/>
      <c r="AB5" s="141">
        <f>SUM(K5:AA5)</f>
        <v>5</v>
      </c>
      <c r="AC5" s="142">
        <f t="shared" ref="AC5:AC25" si="0">AC4-AB5</f>
        <v>10537.110000000002</v>
      </c>
    </row>
    <row r="6" spans="1:31" x14ac:dyDescent="0.2">
      <c r="A6" s="1"/>
      <c r="B6" s="26"/>
      <c r="C6" s="27"/>
      <c r="D6" s="28"/>
      <c r="E6" s="111">
        <v>20230428</v>
      </c>
      <c r="F6" s="139" t="s">
        <v>152</v>
      </c>
      <c r="G6" s="139"/>
      <c r="H6" s="139"/>
      <c r="I6" s="140"/>
      <c r="J6" s="140">
        <v>50.2</v>
      </c>
      <c r="K6" s="141"/>
      <c r="L6" s="141">
        <v>50.2</v>
      </c>
      <c r="M6" s="141"/>
      <c r="N6" s="141"/>
      <c r="O6" s="141"/>
      <c r="P6" s="141"/>
      <c r="Q6" s="141"/>
      <c r="R6" s="141"/>
      <c r="S6" s="141"/>
      <c r="T6" s="141"/>
      <c r="U6" s="141"/>
      <c r="V6" s="141"/>
      <c r="W6" s="141"/>
      <c r="X6" s="141"/>
      <c r="Y6" s="141"/>
      <c r="Z6" s="141"/>
      <c r="AA6" s="141"/>
      <c r="AB6" s="141">
        <f t="shared" ref="AB6:AB25" si="1">SUM(K6:AA6)</f>
        <v>50.2</v>
      </c>
      <c r="AC6" s="142">
        <f>AC5-AB6+7550</f>
        <v>18036.910000000003</v>
      </c>
    </row>
    <row r="7" spans="1:31" x14ac:dyDescent="0.2">
      <c r="A7" s="1"/>
      <c r="B7" s="26"/>
      <c r="C7" s="27"/>
      <c r="D7" s="28"/>
      <c r="E7" s="111">
        <v>20230428</v>
      </c>
      <c r="F7" s="139" t="s">
        <v>244</v>
      </c>
      <c r="G7" s="139"/>
      <c r="H7" s="139"/>
      <c r="I7" s="140"/>
      <c r="J7" s="140">
        <v>201.78</v>
      </c>
      <c r="K7" s="141"/>
      <c r="L7" s="141">
        <v>201.78</v>
      </c>
      <c r="M7" s="141"/>
      <c r="N7" s="141"/>
      <c r="O7" s="141"/>
      <c r="P7" s="141"/>
      <c r="Q7" s="141"/>
      <c r="R7" s="141"/>
      <c r="S7" s="141"/>
      <c r="T7" s="141"/>
      <c r="U7" s="141"/>
      <c r="V7" s="141"/>
      <c r="W7" s="141"/>
      <c r="X7" s="141"/>
      <c r="Y7" s="141"/>
      <c r="Z7" s="141"/>
      <c r="AA7" s="141"/>
      <c r="AB7" s="141">
        <f t="shared" si="1"/>
        <v>201.78</v>
      </c>
      <c r="AC7" s="142">
        <f t="shared" si="0"/>
        <v>17835.130000000005</v>
      </c>
    </row>
    <row r="8" spans="1:31" x14ac:dyDescent="0.2">
      <c r="A8" s="1"/>
      <c r="B8" s="26"/>
      <c r="C8" s="27"/>
      <c r="D8" s="28"/>
      <c r="E8" s="111">
        <v>20230505</v>
      </c>
      <c r="F8" s="135" t="s">
        <v>245</v>
      </c>
      <c r="G8" s="135">
        <v>2087</v>
      </c>
      <c r="H8" s="135"/>
      <c r="I8" s="136"/>
      <c r="J8" s="136">
        <v>25</v>
      </c>
      <c r="K8" s="137"/>
      <c r="L8" s="137"/>
      <c r="M8" s="137"/>
      <c r="N8" s="137"/>
      <c r="O8" s="137"/>
      <c r="P8" s="137"/>
      <c r="Q8" s="137"/>
      <c r="R8" s="137"/>
      <c r="S8" s="137"/>
      <c r="T8" s="137"/>
      <c r="U8" s="137"/>
      <c r="V8" s="137">
        <v>25</v>
      </c>
      <c r="W8" s="137"/>
      <c r="X8" s="137"/>
      <c r="Y8" s="137"/>
      <c r="Z8" s="137"/>
      <c r="AA8" s="137"/>
      <c r="AB8" s="137">
        <f t="shared" si="1"/>
        <v>25</v>
      </c>
      <c r="AC8" s="138">
        <f t="shared" si="0"/>
        <v>17810.130000000005</v>
      </c>
    </row>
    <row r="9" spans="1:31" x14ac:dyDescent="0.2">
      <c r="A9" s="1"/>
      <c r="B9" s="26"/>
      <c r="C9" s="27"/>
      <c r="D9" s="28"/>
      <c r="E9" s="111">
        <v>20230505</v>
      </c>
      <c r="F9" s="135" t="s">
        <v>149</v>
      </c>
      <c r="G9" s="135">
        <v>1920318</v>
      </c>
      <c r="H9" s="135"/>
      <c r="I9" s="136"/>
      <c r="J9" s="136">
        <v>6</v>
      </c>
      <c r="K9" s="137"/>
      <c r="L9" s="137"/>
      <c r="M9" s="137"/>
      <c r="N9" s="137">
        <v>6</v>
      </c>
      <c r="O9" s="137"/>
      <c r="P9" s="137"/>
      <c r="Q9" s="137"/>
      <c r="R9" s="137"/>
      <c r="S9" s="137"/>
      <c r="T9" s="137"/>
      <c r="U9" s="137"/>
      <c r="V9" s="137"/>
      <c r="W9" s="137"/>
      <c r="X9" s="137"/>
      <c r="Y9" s="137"/>
      <c r="Z9" s="137"/>
      <c r="AA9" s="137"/>
      <c r="AB9" s="137">
        <f t="shared" si="1"/>
        <v>6</v>
      </c>
      <c r="AC9" s="138">
        <f t="shared" si="0"/>
        <v>17804.130000000005</v>
      </c>
    </row>
    <row r="10" spans="1:31" x14ac:dyDescent="0.2">
      <c r="A10" s="1"/>
      <c r="B10" s="26"/>
      <c r="C10" s="27"/>
      <c r="D10" s="28"/>
      <c r="E10" s="111">
        <v>20230517</v>
      </c>
      <c r="F10" s="135" t="s">
        <v>187</v>
      </c>
      <c r="G10" s="135"/>
      <c r="H10" s="135"/>
      <c r="I10" s="136">
        <v>1.88</v>
      </c>
      <c r="J10" s="136">
        <v>11.28</v>
      </c>
      <c r="K10" s="137"/>
      <c r="L10" s="137"/>
      <c r="M10" s="137"/>
      <c r="N10" s="137"/>
      <c r="O10" s="137"/>
      <c r="P10" s="137"/>
      <c r="Q10" s="137"/>
      <c r="R10" s="137">
        <v>11.28</v>
      </c>
      <c r="S10" s="137"/>
      <c r="T10" s="137"/>
      <c r="U10" s="137"/>
      <c r="V10" s="137"/>
      <c r="W10" s="137"/>
      <c r="X10" s="137"/>
      <c r="Y10" s="137"/>
      <c r="Z10" s="137"/>
      <c r="AA10" s="137"/>
      <c r="AB10" s="137">
        <f t="shared" si="1"/>
        <v>11.28</v>
      </c>
      <c r="AC10" s="138">
        <f t="shared" si="0"/>
        <v>17792.850000000006</v>
      </c>
    </row>
    <row r="11" spans="1:31" x14ac:dyDescent="0.2">
      <c r="A11" s="1"/>
      <c r="B11" s="26"/>
      <c r="C11" s="27"/>
      <c r="D11" s="28"/>
      <c r="E11" s="111">
        <v>20230523</v>
      </c>
      <c r="F11" s="135" t="s">
        <v>246</v>
      </c>
      <c r="G11" s="135">
        <v>14284</v>
      </c>
      <c r="H11" s="135"/>
      <c r="I11" s="136">
        <v>53</v>
      </c>
      <c r="J11" s="136">
        <v>318</v>
      </c>
      <c r="K11" s="137"/>
      <c r="L11" s="137"/>
      <c r="M11" s="137"/>
      <c r="N11" s="137"/>
      <c r="O11" s="137"/>
      <c r="P11" s="137"/>
      <c r="Q11" s="137"/>
      <c r="R11" s="137"/>
      <c r="S11" s="137"/>
      <c r="T11" s="137"/>
      <c r="U11" s="137"/>
      <c r="V11" s="137"/>
      <c r="W11" s="137"/>
      <c r="X11" s="137">
        <v>318</v>
      </c>
      <c r="Y11" s="137"/>
      <c r="Z11" s="137"/>
      <c r="AA11" s="137"/>
      <c r="AB11" s="137">
        <f t="shared" si="1"/>
        <v>318</v>
      </c>
      <c r="AC11" s="138">
        <f t="shared" si="0"/>
        <v>17474.850000000006</v>
      </c>
    </row>
    <row r="12" spans="1:31" x14ac:dyDescent="0.2">
      <c r="A12" s="1"/>
      <c r="B12" s="26"/>
      <c r="C12" s="27"/>
      <c r="D12" s="28"/>
      <c r="E12" s="111">
        <v>20230524</v>
      </c>
      <c r="F12" s="135" t="s">
        <v>243</v>
      </c>
      <c r="G12" s="135"/>
      <c r="H12" s="135"/>
      <c r="I12" s="136"/>
      <c r="J12" s="136">
        <v>5</v>
      </c>
      <c r="K12" s="137"/>
      <c r="L12" s="137"/>
      <c r="M12" s="137"/>
      <c r="N12" s="137"/>
      <c r="O12" s="137"/>
      <c r="P12" s="137"/>
      <c r="Q12" s="137"/>
      <c r="R12" s="137"/>
      <c r="S12" s="137"/>
      <c r="T12" s="137"/>
      <c r="U12" s="137"/>
      <c r="V12" s="137"/>
      <c r="W12" s="137">
        <v>5</v>
      </c>
      <c r="X12" s="137"/>
      <c r="Y12" s="137"/>
      <c r="Z12" s="137"/>
      <c r="AA12" s="137"/>
      <c r="AB12" s="137">
        <f t="shared" si="1"/>
        <v>5</v>
      </c>
      <c r="AC12" s="138">
        <f t="shared" si="0"/>
        <v>17469.850000000006</v>
      </c>
    </row>
    <row r="13" spans="1:31" x14ac:dyDescent="0.2">
      <c r="A13" s="1"/>
      <c r="B13" s="26"/>
      <c r="C13" s="27"/>
      <c r="D13" s="28"/>
      <c r="E13" s="111">
        <v>20230527</v>
      </c>
      <c r="F13" s="135" t="s">
        <v>149</v>
      </c>
      <c r="G13" s="135">
        <v>1920377</v>
      </c>
      <c r="H13" s="135"/>
      <c r="I13" s="136"/>
      <c r="J13" s="136">
        <v>9</v>
      </c>
      <c r="K13" s="137"/>
      <c r="L13" s="137"/>
      <c r="M13" s="137"/>
      <c r="N13" s="137">
        <v>9</v>
      </c>
      <c r="O13" s="137"/>
      <c r="P13" s="137"/>
      <c r="Q13" s="137"/>
      <c r="R13" s="137"/>
      <c r="S13" s="137"/>
      <c r="T13" s="137"/>
      <c r="U13" s="137"/>
      <c r="V13" s="137"/>
      <c r="W13" s="137"/>
      <c r="X13" s="137"/>
      <c r="Y13" s="137"/>
      <c r="Z13" s="137"/>
      <c r="AA13" s="137"/>
      <c r="AB13" s="137">
        <f t="shared" si="1"/>
        <v>9</v>
      </c>
      <c r="AC13" s="138">
        <f t="shared" si="0"/>
        <v>17460.850000000006</v>
      </c>
    </row>
    <row r="14" spans="1:31" x14ac:dyDescent="0.2">
      <c r="A14" s="1"/>
      <c r="B14" s="26"/>
      <c r="C14" s="27"/>
      <c r="D14" s="28"/>
      <c r="E14" s="111">
        <v>20230527</v>
      </c>
      <c r="F14" s="135" t="s">
        <v>152</v>
      </c>
      <c r="G14" s="135"/>
      <c r="H14" s="135"/>
      <c r="I14" s="136"/>
      <c r="J14" s="136">
        <v>50.4</v>
      </c>
      <c r="K14" s="137"/>
      <c r="L14" s="137">
        <v>50.4</v>
      </c>
      <c r="M14" s="137"/>
      <c r="N14" s="137"/>
      <c r="O14" s="137"/>
      <c r="P14" s="137"/>
      <c r="Q14" s="137"/>
      <c r="R14" s="137"/>
      <c r="S14" s="137"/>
      <c r="T14" s="137"/>
      <c r="U14" s="137"/>
      <c r="V14" s="137"/>
      <c r="W14" s="137"/>
      <c r="X14" s="137"/>
      <c r="Y14" s="137"/>
      <c r="Z14" s="137"/>
      <c r="AA14" s="137"/>
      <c r="AB14" s="137">
        <f t="shared" si="1"/>
        <v>50.4</v>
      </c>
      <c r="AC14" s="138">
        <f t="shared" si="0"/>
        <v>17410.450000000004</v>
      </c>
    </row>
    <row r="15" spans="1:31" x14ac:dyDescent="0.2">
      <c r="A15" s="1"/>
      <c r="B15" s="26"/>
      <c r="C15" s="27"/>
      <c r="D15" s="28"/>
      <c r="E15" s="111">
        <v>20230527</v>
      </c>
      <c r="F15" s="135" t="s">
        <v>244</v>
      </c>
      <c r="G15" s="135"/>
      <c r="H15" s="135"/>
      <c r="I15" s="136"/>
      <c r="J15" s="136">
        <v>201.58</v>
      </c>
      <c r="K15" s="137"/>
      <c r="L15" s="137">
        <v>201.58</v>
      </c>
      <c r="M15" s="137"/>
      <c r="N15" s="137"/>
      <c r="O15" s="137"/>
      <c r="P15" s="137"/>
      <c r="Q15" s="137"/>
      <c r="R15" s="137"/>
      <c r="S15" s="137"/>
      <c r="T15" s="137"/>
      <c r="U15" s="137"/>
      <c r="V15" s="137"/>
      <c r="W15" s="137"/>
      <c r="X15" s="137"/>
      <c r="Y15" s="137"/>
      <c r="Z15" s="137"/>
      <c r="AA15" s="137"/>
      <c r="AB15" s="137">
        <f t="shared" si="1"/>
        <v>201.58</v>
      </c>
      <c r="AC15" s="138">
        <f t="shared" si="0"/>
        <v>17208.870000000003</v>
      </c>
    </row>
    <row r="16" spans="1:31" x14ac:dyDescent="0.2">
      <c r="A16" s="1"/>
      <c r="B16" s="26"/>
      <c r="C16" s="27"/>
      <c r="D16" s="28"/>
      <c r="E16" s="111">
        <v>20230528</v>
      </c>
      <c r="F16" s="135" t="s">
        <v>245</v>
      </c>
      <c r="G16" s="135">
        <v>2109</v>
      </c>
      <c r="H16" s="135"/>
      <c r="I16" s="136"/>
      <c r="J16" s="136">
        <v>75</v>
      </c>
      <c r="K16" s="137"/>
      <c r="L16" s="137"/>
      <c r="M16" s="137"/>
      <c r="N16" s="137"/>
      <c r="O16" s="137"/>
      <c r="P16" s="137"/>
      <c r="Q16" s="137"/>
      <c r="R16" s="137"/>
      <c r="S16" s="137"/>
      <c r="T16" s="137"/>
      <c r="U16" s="137"/>
      <c r="V16" s="137">
        <v>75</v>
      </c>
      <c r="W16" s="137"/>
      <c r="X16" s="137"/>
      <c r="Y16" s="137"/>
      <c r="Z16" s="137"/>
      <c r="AA16" s="137"/>
      <c r="AB16" s="137">
        <f t="shared" si="1"/>
        <v>75</v>
      </c>
      <c r="AC16" s="138">
        <f t="shared" si="0"/>
        <v>17133.870000000003</v>
      </c>
    </row>
    <row r="17" spans="1:32" x14ac:dyDescent="0.2">
      <c r="A17" s="1"/>
      <c r="B17" s="26"/>
      <c r="C17" s="27"/>
      <c r="D17" s="28"/>
      <c r="E17" s="111">
        <v>20230531</v>
      </c>
      <c r="F17" s="135" t="s">
        <v>262</v>
      </c>
      <c r="G17" s="135"/>
      <c r="H17" s="135"/>
      <c r="I17" s="136"/>
      <c r="J17" s="136">
        <v>526.35</v>
      </c>
      <c r="K17" s="137"/>
      <c r="L17" s="137"/>
      <c r="M17" s="137"/>
      <c r="N17" s="137"/>
      <c r="O17" s="137">
        <v>526.35</v>
      </c>
      <c r="P17" s="137"/>
      <c r="Q17" s="137"/>
      <c r="R17" s="137"/>
      <c r="S17" s="137"/>
      <c r="T17" s="137"/>
      <c r="U17" s="137"/>
      <c r="V17" s="137"/>
      <c r="W17" s="137"/>
      <c r="X17" s="137"/>
      <c r="Y17" s="137"/>
      <c r="Z17" s="137"/>
      <c r="AA17" s="137"/>
      <c r="AB17" s="137">
        <f t="shared" si="1"/>
        <v>526.35</v>
      </c>
      <c r="AC17" s="138">
        <f t="shared" si="0"/>
        <v>16607.520000000004</v>
      </c>
      <c r="AD17" s="117">
        <v>16607.52</v>
      </c>
      <c r="AE17">
        <v>3062023</v>
      </c>
      <c r="AF17" t="s">
        <v>228</v>
      </c>
    </row>
    <row r="18" spans="1:32" x14ac:dyDescent="0.2">
      <c r="A18" s="1"/>
      <c r="B18" s="26"/>
      <c r="C18" s="27"/>
      <c r="D18" s="28"/>
      <c r="E18" s="111">
        <v>20230619</v>
      </c>
      <c r="F18" s="139" t="s">
        <v>187</v>
      </c>
      <c r="G18" s="139"/>
      <c r="H18" s="139"/>
      <c r="I18" s="140">
        <v>1.88</v>
      </c>
      <c r="J18" s="140">
        <v>11.28</v>
      </c>
      <c r="K18" s="141"/>
      <c r="L18" s="141"/>
      <c r="M18" s="141"/>
      <c r="N18" s="141"/>
      <c r="O18" s="141"/>
      <c r="P18" s="141"/>
      <c r="Q18" s="141"/>
      <c r="R18" s="141">
        <v>11.28</v>
      </c>
      <c r="S18" s="141"/>
      <c r="T18" s="141"/>
      <c r="U18" s="141"/>
      <c r="V18" s="141"/>
      <c r="W18" s="141"/>
      <c r="X18" s="141"/>
      <c r="Y18" s="141"/>
      <c r="Z18" s="141"/>
      <c r="AA18" s="141"/>
      <c r="AB18" s="141">
        <f t="shared" si="1"/>
        <v>11.28</v>
      </c>
      <c r="AC18" s="142">
        <f t="shared" si="0"/>
        <v>16596.240000000005</v>
      </c>
    </row>
    <row r="19" spans="1:32" x14ac:dyDescent="0.2">
      <c r="A19" s="1"/>
      <c r="B19" s="26"/>
      <c r="C19" s="27"/>
      <c r="D19" s="28"/>
      <c r="E19" s="111">
        <v>20230624</v>
      </c>
      <c r="F19" s="139" t="s">
        <v>243</v>
      </c>
      <c r="G19" s="139"/>
      <c r="H19" s="139"/>
      <c r="I19" s="140"/>
      <c r="J19" s="140">
        <v>5</v>
      </c>
      <c r="K19" s="141"/>
      <c r="L19" s="141"/>
      <c r="M19" s="141"/>
      <c r="N19" s="141"/>
      <c r="O19" s="141"/>
      <c r="P19" s="141"/>
      <c r="Q19" s="141"/>
      <c r="R19" s="141"/>
      <c r="S19" s="141"/>
      <c r="T19" s="141"/>
      <c r="U19" s="141"/>
      <c r="V19" s="141"/>
      <c r="W19" s="141">
        <v>5</v>
      </c>
      <c r="X19" s="141"/>
      <c r="Y19" s="141"/>
      <c r="Z19" s="141"/>
      <c r="AA19" s="141"/>
      <c r="AB19" s="141">
        <f t="shared" si="1"/>
        <v>5</v>
      </c>
      <c r="AC19" s="142">
        <f t="shared" si="0"/>
        <v>16591.240000000005</v>
      </c>
    </row>
    <row r="20" spans="1:32" x14ac:dyDescent="0.2">
      <c r="A20" s="1"/>
      <c r="B20" s="26"/>
      <c r="C20" s="27"/>
      <c r="D20" s="28"/>
      <c r="E20" s="111"/>
      <c r="F20" s="26"/>
      <c r="G20" s="26"/>
      <c r="H20" s="26"/>
      <c r="I20" s="112"/>
      <c r="J20" s="112"/>
      <c r="K20" s="2"/>
      <c r="L20" s="2"/>
      <c r="M20" s="2"/>
      <c r="N20" s="2"/>
      <c r="O20" s="2"/>
      <c r="P20" s="2"/>
      <c r="Q20" s="2"/>
      <c r="R20" s="2"/>
      <c r="S20" s="2"/>
      <c r="T20" s="2"/>
      <c r="U20" s="2"/>
      <c r="V20" s="2"/>
      <c r="W20" s="2"/>
      <c r="X20" s="2"/>
      <c r="Y20" s="2"/>
      <c r="Z20" s="2"/>
      <c r="AA20" s="2"/>
      <c r="AB20" s="2">
        <f t="shared" si="1"/>
        <v>0</v>
      </c>
      <c r="AC20" s="56">
        <f t="shared" si="0"/>
        <v>16591.240000000005</v>
      </c>
    </row>
    <row r="21" spans="1:32" x14ac:dyDescent="0.2">
      <c r="A21" s="1"/>
      <c r="B21" s="26"/>
      <c r="C21" s="27"/>
      <c r="D21" s="28"/>
      <c r="E21" s="111"/>
      <c r="F21" s="26"/>
      <c r="G21" s="26"/>
      <c r="H21" s="26"/>
      <c r="I21" s="112"/>
      <c r="J21" s="112"/>
      <c r="K21" s="2"/>
      <c r="L21" s="2"/>
      <c r="M21" s="2"/>
      <c r="N21" s="2"/>
      <c r="O21" s="2"/>
      <c r="P21" s="2"/>
      <c r="Q21" s="2"/>
      <c r="R21" s="2"/>
      <c r="S21" s="2"/>
      <c r="T21" s="2"/>
      <c r="U21" s="2"/>
      <c r="V21" s="2"/>
      <c r="W21" s="2"/>
      <c r="X21" s="2"/>
      <c r="Y21" s="2"/>
      <c r="Z21" s="2"/>
      <c r="AA21" s="2"/>
      <c r="AB21" s="2">
        <f t="shared" si="1"/>
        <v>0</v>
      </c>
      <c r="AC21" s="56">
        <f t="shared" si="0"/>
        <v>16591.240000000005</v>
      </c>
    </row>
    <row r="22" spans="1:32" x14ac:dyDescent="0.2">
      <c r="A22" s="1"/>
      <c r="B22" s="26"/>
      <c r="C22" s="27"/>
      <c r="D22" s="28"/>
      <c r="E22" s="111"/>
      <c r="F22" s="26"/>
      <c r="G22" s="26"/>
      <c r="H22" s="26"/>
      <c r="I22" s="112"/>
      <c r="J22" s="112"/>
      <c r="K22" s="2"/>
      <c r="L22" s="2"/>
      <c r="M22" s="2"/>
      <c r="N22" s="2"/>
      <c r="O22" s="2"/>
      <c r="P22" s="2"/>
      <c r="Q22" s="2"/>
      <c r="R22" s="2"/>
      <c r="S22" s="2"/>
      <c r="T22" s="2"/>
      <c r="U22" s="2"/>
      <c r="V22" s="2"/>
      <c r="W22" s="2"/>
      <c r="X22" s="2"/>
      <c r="Y22" s="2"/>
      <c r="Z22" s="2"/>
      <c r="AA22" s="2"/>
      <c r="AB22" s="2">
        <f t="shared" si="1"/>
        <v>0</v>
      </c>
      <c r="AC22" s="56">
        <f t="shared" si="0"/>
        <v>16591.240000000005</v>
      </c>
    </row>
    <row r="23" spans="1:32" x14ac:dyDescent="0.2">
      <c r="A23" s="1"/>
      <c r="B23" s="26"/>
      <c r="C23" s="27"/>
      <c r="D23" s="28"/>
      <c r="E23" s="111"/>
      <c r="F23" s="26"/>
      <c r="G23" s="26"/>
      <c r="H23" s="26"/>
      <c r="I23" s="112"/>
      <c r="J23" s="112"/>
      <c r="K23" s="2"/>
      <c r="L23" s="2"/>
      <c r="M23" s="2"/>
      <c r="N23" s="2"/>
      <c r="O23" s="2"/>
      <c r="P23" s="2"/>
      <c r="Q23" s="2"/>
      <c r="R23" s="2"/>
      <c r="S23" s="2"/>
      <c r="T23" s="2"/>
      <c r="U23" s="2"/>
      <c r="V23" s="2"/>
      <c r="W23" s="2"/>
      <c r="X23" s="2"/>
      <c r="Y23" s="2"/>
      <c r="Z23" s="2"/>
      <c r="AA23" s="2"/>
      <c r="AB23" s="2">
        <f t="shared" si="1"/>
        <v>0</v>
      </c>
      <c r="AC23" s="56">
        <f t="shared" si="0"/>
        <v>16591.240000000005</v>
      </c>
    </row>
    <row r="24" spans="1:32" x14ac:dyDescent="0.2">
      <c r="A24" s="1"/>
      <c r="B24" s="26"/>
      <c r="C24" s="27"/>
      <c r="D24" s="28"/>
      <c r="E24" s="111"/>
      <c r="F24" s="26"/>
      <c r="G24" s="26"/>
      <c r="H24" s="26"/>
      <c r="I24" s="112"/>
      <c r="J24" s="112"/>
      <c r="K24" s="2"/>
      <c r="L24" s="2"/>
      <c r="M24" s="2"/>
      <c r="N24" s="2"/>
      <c r="O24" s="2"/>
      <c r="P24" s="2"/>
      <c r="Q24" s="2"/>
      <c r="R24" s="2"/>
      <c r="S24" s="2"/>
      <c r="T24" s="2"/>
      <c r="U24" s="2"/>
      <c r="V24" s="2"/>
      <c r="W24" s="2"/>
      <c r="X24" s="2"/>
      <c r="Y24" s="2"/>
      <c r="Z24" s="2"/>
      <c r="AA24" s="2"/>
      <c r="AB24" s="2">
        <f t="shared" si="1"/>
        <v>0</v>
      </c>
      <c r="AC24" s="56">
        <f t="shared" si="0"/>
        <v>16591.240000000005</v>
      </c>
    </row>
    <row r="25" spans="1:32" x14ac:dyDescent="0.2">
      <c r="A25" s="1"/>
      <c r="B25" s="26"/>
      <c r="C25" s="27"/>
      <c r="D25" s="28"/>
      <c r="E25" s="113"/>
      <c r="F25" s="26"/>
      <c r="G25" s="26"/>
      <c r="H25" s="26"/>
      <c r="I25" s="112"/>
      <c r="J25" s="112"/>
      <c r="K25" s="2"/>
      <c r="L25" s="2"/>
      <c r="M25" s="2"/>
      <c r="N25" s="2"/>
      <c r="O25" s="2"/>
      <c r="P25" s="2"/>
      <c r="Q25" s="2"/>
      <c r="R25" s="2"/>
      <c r="S25" s="2"/>
      <c r="T25" s="2"/>
      <c r="U25" s="2"/>
      <c r="V25" s="2"/>
      <c r="W25" s="2"/>
      <c r="X25" s="2"/>
      <c r="Y25" s="2"/>
      <c r="Z25" s="2"/>
      <c r="AA25" s="2"/>
      <c r="AB25" s="2">
        <f t="shared" si="1"/>
        <v>0</v>
      </c>
      <c r="AC25" s="56">
        <f t="shared" si="0"/>
        <v>16591.240000000005</v>
      </c>
    </row>
    <row r="26" spans="1:32" x14ac:dyDescent="0.2">
      <c r="A26" s="40" t="s">
        <v>5</v>
      </c>
      <c r="B26" s="41"/>
      <c r="C26" s="42">
        <f>SUM(C4:C25)</f>
        <v>18103.39</v>
      </c>
      <c r="D26" s="41"/>
      <c r="E26" s="114"/>
      <c r="F26" s="41"/>
      <c r="G26" s="41"/>
      <c r="H26" s="41"/>
      <c r="I26" s="115"/>
      <c r="J26" s="115">
        <f>SUM(J4:J25)</f>
        <v>1512.1499999999999</v>
      </c>
      <c r="K26" s="42">
        <f t="shared" ref="K26:AA26" si="2">SUM(K4:K25)</f>
        <v>0</v>
      </c>
      <c r="L26" s="42">
        <f t="shared" si="2"/>
        <v>503.96000000000004</v>
      </c>
      <c r="M26" s="42">
        <f t="shared" si="2"/>
        <v>0</v>
      </c>
      <c r="N26" s="42">
        <f t="shared" si="2"/>
        <v>15</v>
      </c>
      <c r="O26" s="42">
        <f t="shared" si="2"/>
        <v>526.35</v>
      </c>
      <c r="P26" s="42">
        <f t="shared" si="2"/>
        <v>0</v>
      </c>
      <c r="Q26" s="42">
        <f t="shared" si="2"/>
        <v>0</v>
      </c>
      <c r="R26" s="42">
        <f t="shared" si="2"/>
        <v>33.839999999999996</v>
      </c>
      <c r="S26" s="42">
        <f t="shared" si="2"/>
        <v>0</v>
      </c>
      <c r="T26" s="42">
        <f t="shared" si="2"/>
        <v>0</v>
      </c>
      <c r="U26" s="42">
        <f t="shared" si="2"/>
        <v>0</v>
      </c>
      <c r="V26" s="42">
        <f t="shared" si="2"/>
        <v>100</v>
      </c>
      <c r="W26" s="42">
        <f t="shared" si="2"/>
        <v>15</v>
      </c>
      <c r="X26" s="42">
        <f t="shared" si="2"/>
        <v>318</v>
      </c>
      <c r="Y26" s="42">
        <f t="shared" si="2"/>
        <v>0</v>
      </c>
      <c r="Z26" s="42">
        <f t="shared" si="2"/>
        <v>0</v>
      </c>
      <c r="AA26" s="42">
        <f t="shared" si="2"/>
        <v>0</v>
      </c>
      <c r="AB26" s="42">
        <f>SUM(K26:AA26)</f>
        <v>1512.1499999999999</v>
      </c>
      <c r="AC26" s="103">
        <f>SUM(AB4:AB25)</f>
        <v>1512.1499999999999</v>
      </c>
      <c r="AD26" t="s">
        <v>219</v>
      </c>
    </row>
    <row r="27" spans="1:32" x14ac:dyDescent="0.2">
      <c r="AC27" s="70"/>
    </row>
    <row r="29" spans="1:32" x14ac:dyDescent="0.2">
      <c r="Z29" s="62" t="s">
        <v>41</v>
      </c>
      <c r="AA29" s="62"/>
      <c r="AB29" s="62">
        <f>C26-AB26</f>
        <v>16591.239999999998</v>
      </c>
      <c r="AD29" s="118"/>
    </row>
  </sheetData>
  <pageMargins left="0.7" right="0.7" top="0.75" bottom="0.75" header="0.3" footer="0.3"/>
  <pageSetup paperSize="9" scale="53" fitToWidth="2" orientation="landscape" horizontalDpi="0" verticalDpi="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0F52-36AC-5E42-80CB-8BF0D2FCFD1F}">
  <sheetPr>
    <pageSetUpPr fitToPage="1"/>
  </sheetPr>
  <dimension ref="A1:XFD57"/>
  <sheetViews>
    <sheetView tabSelected="1" showRuler="0" zoomScaleNormal="100" workbookViewId="0">
      <pane xSplit="2" topLeftCell="K1" activePane="topRight" state="frozen"/>
      <selection pane="topRight" activeCell="P14" sqref="P14"/>
    </sheetView>
  </sheetViews>
  <sheetFormatPr baseColWidth="10" defaultRowHeight="19" customHeight="1" x14ac:dyDescent="0.2"/>
  <cols>
    <col min="1" max="1" width="59.33203125" style="69" bestFit="1" customWidth="1"/>
    <col min="2" max="2" width="17.1640625" style="67" customWidth="1"/>
    <col min="3" max="3" width="16.33203125" style="67" hidden="1" customWidth="1"/>
    <col min="4" max="4" width="21.83203125" style="67" hidden="1" customWidth="1"/>
    <col min="5" max="5" width="16.33203125" style="67" hidden="1" customWidth="1"/>
    <col min="6" max="6" width="15.5" style="67" hidden="1" customWidth="1"/>
    <col min="7" max="7" width="16.33203125" style="67" hidden="1" customWidth="1"/>
    <col min="8" max="8" width="15.5" style="67" hidden="1" customWidth="1"/>
    <col min="9" max="9" width="16.33203125" style="67" hidden="1" customWidth="1"/>
    <col min="10" max="10" width="15.5" style="67" hidden="1" customWidth="1"/>
    <col min="11" max="11" width="16.33203125" style="67" customWidth="1"/>
    <col min="12" max="12" width="15.5" style="67" customWidth="1"/>
    <col min="13" max="13" width="16.33203125" style="67" bestFit="1" customWidth="1"/>
    <col min="14" max="14" width="15.5" style="67" bestFit="1" customWidth="1"/>
    <col min="15" max="15" width="16.33203125" style="67" bestFit="1" customWidth="1"/>
    <col min="16" max="16" width="15.5" style="67" customWidth="1"/>
    <col min="17" max="17" width="17" style="67" customWidth="1"/>
    <col min="18" max="18" width="17.1640625" style="69" customWidth="1"/>
    <col min="19" max="19" width="20.33203125" style="69" customWidth="1"/>
    <col min="20" max="22" width="9.83203125" style="69" bestFit="1" customWidth="1"/>
    <col min="23" max="16384" width="10.83203125" style="69"/>
  </cols>
  <sheetData>
    <row r="1" spans="1:22" ht="39" customHeight="1" x14ac:dyDescent="0.2">
      <c r="A1" s="68" t="s">
        <v>42</v>
      </c>
      <c r="C1" s="71"/>
      <c r="D1" s="71"/>
      <c r="E1" s="71"/>
      <c r="F1" s="71"/>
      <c r="G1" s="71"/>
      <c r="H1" s="71"/>
      <c r="I1" s="71"/>
      <c r="J1" s="71"/>
      <c r="K1" s="71"/>
      <c r="L1" s="71"/>
      <c r="M1" s="71"/>
      <c r="N1" s="71"/>
      <c r="O1" s="71"/>
      <c r="P1" s="71"/>
    </row>
    <row r="2" spans="1:22" s="68" customFormat="1" ht="34" x14ac:dyDescent="0.2">
      <c r="A2" s="85" t="s">
        <v>46</v>
      </c>
      <c r="B2" s="86" t="s">
        <v>182</v>
      </c>
      <c r="C2" s="87" t="s">
        <v>44</v>
      </c>
      <c r="D2" s="87" t="s">
        <v>82</v>
      </c>
      <c r="E2" s="88" t="s">
        <v>80</v>
      </c>
      <c r="F2" s="88" t="s">
        <v>83</v>
      </c>
      <c r="G2" s="88" t="s">
        <v>81</v>
      </c>
      <c r="H2" s="88" t="s">
        <v>84</v>
      </c>
      <c r="I2" s="88" t="s">
        <v>95</v>
      </c>
      <c r="J2" s="88" t="s">
        <v>94</v>
      </c>
      <c r="K2" s="88" t="s">
        <v>119</v>
      </c>
      <c r="L2" s="88" t="s">
        <v>116</v>
      </c>
      <c r="M2" s="88" t="s">
        <v>136</v>
      </c>
      <c r="N2" s="88" t="s">
        <v>137</v>
      </c>
      <c r="O2" s="88" t="s">
        <v>156</v>
      </c>
      <c r="P2" s="88" t="s">
        <v>157</v>
      </c>
      <c r="Q2" s="126" t="s">
        <v>247</v>
      </c>
      <c r="R2" s="127" t="s">
        <v>248</v>
      </c>
      <c r="S2" s="119" t="s">
        <v>220</v>
      </c>
    </row>
    <row r="3" spans="1:22" s="82" customFormat="1" ht="19" customHeight="1" x14ac:dyDescent="0.2">
      <c r="A3" s="89" t="s">
        <v>159</v>
      </c>
      <c r="B3" s="90"/>
      <c r="C3" s="91">
        <v>1575</v>
      </c>
      <c r="D3" s="91">
        <v>788</v>
      </c>
      <c r="E3" s="92">
        <v>2300</v>
      </c>
      <c r="F3" s="92">
        <f>'2017-2018 Accounts'!H28</f>
        <v>2992.5</v>
      </c>
      <c r="G3" s="92">
        <v>2730</v>
      </c>
      <c r="H3" s="92">
        <f>'2018-2019 Accounts'!H32</f>
        <v>2782.5</v>
      </c>
      <c r="I3" s="92">
        <v>2730</v>
      </c>
      <c r="J3" s="92">
        <f>'2019-2020 Accounts'!H32</f>
        <v>2816.3999999999996</v>
      </c>
      <c r="K3" s="146">
        <v>2980</v>
      </c>
      <c r="L3" s="146">
        <f>'2020-2021 Accounts'!H45</f>
        <v>2922.3</v>
      </c>
      <c r="M3" s="145">
        <v>3025</v>
      </c>
      <c r="N3" s="145">
        <f>'2021-2022 Accounts'!H52</f>
        <v>2948.63</v>
      </c>
      <c r="O3" s="144">
        <v>3250</v>
      </c>
      <c r="P3" s="144">
        <f>SUM('2022-2023 Accounts'!I84)</f>
        <v>3421.71</v>
      </c>
      <c r="Q3" s="147">
        <v>3326</v>
      </c>
      <c r="R3" s="147">
        <f>SUM('2023-2024 Accounts'!L26)</f>
        <v>503.96000000000004</v>
      </c>
      <c r="S3" s="120">
        <f>SUM(Q3-R3)</f>
        <v>2822.04</v>
      </c>
    </row>
    <row r="4" spans="1:22" s="82" customFormat="1" ht="19" customHeight="1" x14ac:dyDescent="0.2">
      <c r="A4" s="93" t="s">
        <v>140</v>
      </c>
      <c r="B4" s="92"/>
      <c r="C4" s="91">
        <v>200</v>
      </c>
      <c r="D4" s="91">
        <v>215</v>
      </c>
      <c r="E4" s="92">
        <v>300</v>
      </c>
      <c r="F4" s="92">
        <f>'2017-2018 Accounts'!I28</f>
        <v>681.49999999999989</v>
      </c>
      <c r="G4" s="92">
        <v>420</v>
      </c>
      <c r="H4" s="92">
        <f>'2018-2019 Accounts'!I32</f>
        <v>362.71</v>
      </c>
      <c r="I4" s="92">
        <v>420</v>
      </c>
      <c r="J4" s="92">
        <f>'2019-2020 Accounts'!I32</f>
        <v>477.89000000000004</v>
      </c>
      <c r="K4" s="146">
        <v>420</v>
      </c>
      <c r="L4" s="146">
        <f>'2020-2021 Accounts'!I45</f>
        <v>525.66000000000008</v>
      </c>
      <c r="M4" s="145">
        <v>540</v>
      </c>
      <c r="N4" s="145">
        <f>'2021-2022 Accounts'!I52</f>
        <v>574.76</v>
      </c>
      <c r="O4" s="144">
        <v>600</v>
      </c>
      <c r="P4" s="144">
        <f>SUM('2022-2023 Accounts'!J84)</f>
        <v>196.54</v>
      </c>
      <c r="Q4" s="147">
        <v>60</v>
      </c>
      <c r="R4" s="147">
        <f>SUM('2023-2024 Accounts'!M26)</f>
        <v>0</v>
      </c>
      <c r="S4" s="120">
        <f t="shared" ref="S4:S21" si="0">SUM(Q4-R4)</f>
        <v>60</v>
      </c>
    </row>
    <row r="5" spans="1:22" s="82" customFormat="1" ht="19" customHeight="1" x14ac:dyDescent="0.2">
      <c r="A5" s="89" t="s">
        <v>52</v>
      </c>
      <c r="B5" s="90"/>
      <c r="C5" s="91">
        <v>100</v>
      </c>
      <c r="D5" s="91">
        <v>72</v>
      </c>
      <c r="E5" s="92">
        <v>100</v>
      </c>
      <c r="F5" s="92">
        <f>'2017-2018 Accounts'!J28</f>
        <v>10</v>
      </c>
      <c r="G5" s="92">
        <v>160</v>
      </c>
      <c r="H5" s="92">
        <f>'2018-2019 Accounts'!J32</f>
        <v>188</v>
      </c>
      <c r="I5" s="92">
        <v>160</v>
      </c>
      <c r="J5" s="92">
        <f>'2019-2020 Accounts'!J32</f>
        <v>84.5</v>
      </c>
      <c r="K5" s="146">
        <v>160</v>
      </c>
      <c r="L5" s="146"/>
      <c r="M5" s="145">
        <v>90</v>
      </c>
      <c r="N5" s="145">
        <f>'2021-2022 Accounts'!J52</f>
        <v>58.53</v>
      </c>
      <c r="O5" s="144">
        <v>90</v>
      </c>
      <c r="P5" s="144">
        <f>SUM('2022-2023 Accounts'!K84)</f>
        <v>99.75</v>
      </c>
      <c r="Q5" s="147">
        <v>100</v>
      </c>
      <c r="R5" s="147">
        <f>SUM('2023-2024 Accounts'!N26)</f>
        <v>15</v>
      </c>
      <c r="S5" s="120">
        <f t="shared" si="0"/>
        <v>85</v>
      </c>
    </row>
    <row r="6" spans="1:22" s="82" customFormat="1" ht="19" customHeight="1" x14ac:dyDescent="0.2">
      <c r="A6" s="93" t="s">
        <v>11</v>
      </c>
      <c r="B6" s="92"/>
      <c r="C6" s="91">
        <v>500</v>
      </c>
      <c r="D6" s="91">
        <v>452</v>
      </c>
      <c r="E6" s="92">
        <v>500</v>
      </c>
      <c r="F6" s="92">
        <f>'2017-2018 Accounts'!K28</f>
        <v>504.37</v>
      </c>
      <c r="G6" s="92">
        <v>510</v>
      </c>
      <c r="H6" s="92">
        <f>'2018-2019 Accounts'!K32</f>
        <v>314.26</v>
      </c>
      <c r="I6" s="92">
        <v>510</v>
      </c>
      <c r="J6" s="92">
        <f>'2019-2020 Accounts'!K32</f>
        <v>304.33</v>
      </c>
      <c r="K6" s="146">
        <v>510</v>
      </c>
      <c r="L6" s="146">
        <f>'2020-2021 Accounts'!K45</f>
        <v>308.63</v>
      </c>
      <c r="M6" s="145">
        <v>350</v>
      </c>
      <c r="N6" s="145">
        <f>'2021-2022 Accounts'!K52</f>
        <v>316.07</v>
      </c>
      <c r="O6" s="144">
        <v>400</v>
      </c>
      <c r="P6" s="144">
        <f>SUM('2022-2023 Accounts'!L84)</f>
        <v>488.99</v>
      </c>
      <c r="Q6" s="147">
        <v>540</v>
      </c>
      <c r="R6" s="147">
        <f>SUM('2023-2024 Accounts'!O26)</f>
        <v>526.35</v>
      </c>
      <c r="S6" s="120">
        <f t="shared" si="0"/>
        <v>13.649999999999977</v>
      </c>
    </row>
    <row r="7" spans="1:22" s="82" customFormat="1" ht="19" customHeight="1" x14ac:dyDescent="0.2">
      <c r="A7" s="93" t="s">
        <v>45</v>
      </c>
      <c r="B7" s="92"/>
      <c r="C7" s="91">
        <v>75</v>
      </c>
      <c r="D7" s="91">
        <v>77</v>
      </c>
      <c r="E7" s="92">
        <v>80</v>
      </c>
      <c r="F7" s="92">
        <f>'2017-2018 Accounts'!L28</f>
        <v>78.25</v>
      </c>
      <c r="G7" s="92">
        <v>80</v>
      </c>
      <c r="H7" s="92">
        <f>'2018-2019 Accounts'!L32</f>
        <v>77.16</v>
      </c>
      <c r="I7" s="92">
        <v>80</v>
      </c>
      <c r="J7" s="92">
        <f>'2019-2020 Accounts'!L32</f>
        <v>77.5</v>
      </c>
      <c r="K7" s="146">
        <v>80</v>
      </c>
      <c r="L7" s="146">
        <f>'2020-2021 Accounts'!L45</f>
        <v>81.95</v>
      </c>
      <c r="M7" s="145">
        <v>85</v>
      </c>
      <c r="N7" s="145">
        <f>'2021-2022 Accounts'!L52</f>
        <v>83.15</v>
      </c>
      <c r="O7" s="144">
        <v>100</v>
      </c>
      <c r="P7" s="144">
        <f>SUM('2022-2023 Accounts'!M84)</f>
        <v>81.58</v>
      </c>
      <c r="Q7" s="147">
        <v>100</v>
      </c>
      <c r="R7" s="147">
        <f>SUM('2023-2024 Accounts'!P26)</f>
        <v>0</v>
      </c>
      <c r="S7" s="120">
        <f t="shared" si="0"/>
        <v>100</v>
      </c>
    </row>
    <row r="8" spans="1:22" s="82" customFormat="1" ht="19" customHeight="1" x14ac:dyDescent="0.2">
      <c r="A8" s="93" t="s">
        <v>189</v>
      </c>
      <c r="B8" s="92"/>
      <c r="C8" s="91"/>
      <c r="D8" s="91"/>
      <c r="E8" s="92"/>
      <c r="F8" s="92"/>
      <c r="G8" s="92"/>
      <c r="H8" s="92"/>
      <c r="I8" s="92"/>
      <c r="J8" s="92"/>
      <c r="K8" s="146"/>
      <c r="L8" s="146"/>
      <c r="M8" s="145">
        <v>250</v>
      </c>
      <c r="N8" s="145">
        <f>'2021-2022 Accounts'!N52</f>
        <v>432</v>
      </c>
      <c r="O8" s="144">
        <v>500</v>
      </c>
      <c r="P8" s="144">
        <f>SUM('2022-2023 Accounts'!O84)</f>
        <v>577.00999999999988</v>
      </c>
      <c r="Q8" s="147">
        <v>650</v>
      </c>
      <c r="R8" s="148">
        <f>SUM('2023-2024 Accounts'!R26)</f>
        <v>33.839999999999996</v>
      </c>
      <c r="S8" s="120">
        <f t="shared" si="0"/>
        <v>616.16</v>
      </c>
      <c r="T8" s="81"/>
      <c r="U8" s="81"/>
      <c r="V8" s="81"/>
    </row>
    <row r="9" spans="1:22" s="82" customFormat="1" ht="19" customHeight="1" x14ac:dyDescent="0.2">
      <c r="A9" s="93" t="s">
        <v>13</v>
      </c>
      <c r="B9" s="92"/>
      <c r="C9" s="91">
        <v>890</v>
      </c>
      <c r="D9" s="91">
        <v>888</v>
      </c>
      <c r="E9" s="92">
        <v>1500</v>
      </c>
      <c r="F9" s="92">
        <f>'2017-2018 Accounts'!M28</f>
        <v>2452.4899999999998</v>
      </c>
      <c r="G9" s="92">
        <v>1400</v>
      </c>
      <c r="H9" s="92">
        <f>'2018-2019 Accounts'!M32</f>
        <v>1182</v>
      </c>
      <c r="I9" s="92">
        <v>1400</v>
      </c>
      <c r="J9" s="92">
        <f>'2019-2020 Accounts'!M32</f>
        <v>1080</v>
      </c>
      <c r="K9" s="146">
        <v>1400</v>
      </c>
      <c r="L9" s="146">
        <f>'2020-2021 Accounts'!M45</f>
        <v>1024.99</v>
      </c>
      <c r="M9" s="145">
        <v>1200</v>
      </c>
      <c r="N9" s="145">
        <f>'2021-2022 Accounts'!M52</f>
        <v>1115.6999999999998</v>
      </c>
      <c r="O9" s="144">
        <v>1300</v>
      </c>
      <c r="P9" s="144">
        <f>SUM('2022-2023 Accounts'!N84)</f>
        <v>894</v>
      </c>
      <c r="Q9" s="147">
        <v>1300</v>
      </c>
      <c r="R9" s="147">
        <f>SUM('2023-2024 Accounts'!Q26)</f>
        <v>0</v>
      </c>
      <c r="S9" s="120">
        <f t="shared" si="0"/>
        <v>1300</v>
      </c>
    </row>
    <row r="10" spans="1:22" s="82" customFormat="1" ht="19" customHeight="1" x14ac:dyDescent="0.2">
      <c r="A10" s="93" t="s">
        <v>46</v>
      </c>
      <c r="B10" s="92"/>
      <c r="C10" s="91">
        <v>190</v>
      </c>
      <c r="D10" s="91">
        <v>100</v>
      </c>
      <c r="E10" s="92">
        <v>200</v>
      </c>
      <c r="F10" s="92"/>
      <c r="G10" s="92">
        <v>100</v>
      </c>
      <c r="H10" s="92"/>
      <c r="I10" s="92">
        <v>100</v>
      </c>
      <c r="J10" s="92"/>
      <c r="K10" s="146">
        <v>100</v>
      </c>
      <c r="L10" s="146">
        <f>'2020-2021 Accounts'!P45</f>
        <v>100</v>
      </c>
      <c r="M10" s="145">
        <v>100</v>
      </c>
      <c r="N10" s="145">
        <f>'2021-2022 Accounts'!Q52</f>
        <v>42.98</v>
      </c>
      <c r="O10" s="144">
        <v>200</v>
      </c>
      <c r="P10" s="144">
        <f>SUM('2022-2023 Accounts'!R84)</f>
        <v>10.8</v>
      </c>
      <c r="Q10" s="147">
        <v>200</v>
      </c>
      <c r="R10" s="147">
        <f>SUM('2023-2024 Accounts'!U26)</f>
        <v>0</v>
      </c>
      <c r="S10" s="120">
        <f t="shared" si="0"/>
        <v>200</v>
      </c>
    </row>
    <row r="11" spans="1:22" s="82" customFormat="1" ht="19" customHeight="1" x14ac:dyDescent="0.2">
      <c r="A11" s="89" t="s">
        <v>180</v>
      </c>
      <c r="B11" s="90">
        <v>6727.26</v>
      </c>
      <c r="C11" s="91"/>
      <c r="D11" s="91"/>
      <c r="E11" s="92"/>
      <c r="F11" s="92"/>
      <c r="G11" s="92"/>
      <c r="H11" s="92">
        <f>'2018-2019 Accounts'!O32</f>
        <v>554.99</v>
      </c>
      <c r="I11" s="92">
        <v>1110</v>
      </c>
      <c r="J11" s="92">
        <f>'2019-2020 Accounts'!O32</f>
        <v>1109.98</v>
      </c>
      <c r="K11" s="146">
        <v>1110</v>
      </c>
      <c r="L11" s="146">
        <f>'2020-2021 Accounts'!O45</f>
        <v>1109.98</v>
      </c>
      <c r="M11" s="145">
        <v>1110</v>
      </c>
      <c r="N11" s="145">
        <f>'2021-2022 Accounts'!O52</f>
        <v>1109.98</v>
      </c>
      <c r="O11" s="144">
        <v>1110</v>
      </c>
      <c r="P11" s="144">
        <f>SUM('2022-2023 Accounts'!P84)</f>
        <v>1109.98</v>
      </c>
      <c r="Q11" s="147">
        <v>1110</v>
      </c>
      <c r="R11" s="147">
        <f>SUM('2023-2024 Accounts'!S26)</f>
        <v>0</v>
      </c>
      <c r="S11" s="120">
        <f t="shared" si="0"/>
        <v>1110</v>
      </c>
    </row>
    <row r="12" spans="1:22" s="82" customFormat="1" ht="19" customHeight="1" x14ac:dyDescent="0.2">
      <c r="A12" s="93" t="s">
        <v>169</v>
      </c>
      <c r="B12" s="90"/>
      <c r="C12" s="91"/>
      <c r="D12" s="91"/>
      <c r="E12" s="92"/>
      <c r="F12" s="92">
        <f>'2017-2018 Accounts'!O28-78.6</f>
        <v>806.12999999999988</v>
      </c>
      <c r="G12" s="92"/>
      <c r="H12" s="92">
        <f>'2018-2019 Accounts'!P32</f>
        <v>958.8</v>
      </c>
      <c r="I12" s="92"/>
      <c r="J12" s="92">
        <f>'2019-2020 Accounts'!P32- 634.6</f>
        <v>1581.38</v>
      </c>
      <c r="K12" s="146"/>
      <c r="L12" s="146">
        <f>'2020-2021 Accounts'!G45</f>
        <v>260.74</v>
      </c>
      <c r="M12" s="145"/>
      <c r="N12" s="145">
        <f>'2021-2022 Accounts'!R52</f>
        <v>274.02000000000004</v>
      </c>
      <c r="O12" s="144"/>
      <c r="P12" s="144">
        <f>'2022-2023 Accounts'!S84</f>
        <v>0</v>
      </c>
      <c r="Q12" s="147">
        <v>0</v>
      </c>
      <c r="R12" s="147"/>
      <c r="S12" s="120">
        <f t="shared" si="0"/>
        <v>0</v>
      </c>
    </row>
    <row r="13" spans="1:22" s="82" customFormat="1" ht="19" customHeight="1" x14ac:dyDescent="0.2">
      <c r="A13" s="89" t="s">
        <v>167</v>
      </c>
      <c r="B13" s="90">
        <f>634.6-(-J13)</f>
        <v>0</v>
      </c>
      <c r="C13" s="91"/>
      <c r="D13" s="91"/>
      <c r="E13" s="92"/>
      <c r="F13" s="92"/>
      <c r="G13" s="92"/>
      <c r="H13" s="92"/>
      <c r="I13" s="92"/>
      <c r="J13" s="92">
        <v>-634.6</v>
      </c>
      <c r="K13" s="146"/>
      <c r="L13" s="146"/>
      <c r="M13" s="145"/>
      <c r="N13" s="145"/>
      <c r="O13" s="144"/>
      <c r="P13" s="144"/>
      <c r="Q13" s="147">
        <v>0</v>
      </c>
      <c r="R13" s="147"/>
      <c r="S13" s="120">
        <f t="shared" si="0"/>
        <v>0</v>
      </c>
    </row>
    <row r="14" spans="1:22" s="82" customFormat="1" ht="19" customHeight="1" x14ac:dyDescent="0.2">
      <c r="A14" s="89" t="s">
        <v>163</v>
      </c>
      <c r="B14" s="90">
        <f>78.6-(-F14)</f>
        <v>0</v>
      </c>
      <c r="C14" s="91"/>
      <c r="D14" s="91"/>
      <c r="E14" s="92"/>
      <c r="F14" s="92">
        <v>-78.599999999999994</v>
      </c>
      <c r="G14" s="92"/>
      <c r="H14" s="92"/>
      <c r="I14" s="92"/>
      <c r="J14" s="92"/>
      <c r="K14" s="146"/>
      <c r="L14" s="146"/>
      <c r="M14" s="145"/>
      <c r="N14" s="145"/>
      <c r="O14" s="144"/>
      <c r="P14" s="144"/>
      <c r="Q14" s="147">
        <v>0</v>
      </c>
      <c r="R14" s="147"/>
      <c r="S14" s="120">
        <f t="shared" si="0"/>
        <v>0</v>
      </c>
    </row>
    <row r="15" spans="1:22" s="82" customFormat="1" ht="19" customHeight="1" x14ac:dyDescent="0.2">
      <c r="A15" s="89" t="s">
        <v>235</v>
      </c>
      <c r="B15" s="90"/>
      <c r="C15" s="91"/>
      <c r="D15" s="91"/>
      <c r="E15" s="92"/>
      <c r="F15" s="92"/>
      <c r="G15" s="92"/>
      <c r="H15" s="92"/>
      <c r="I15" s="92"/>
      <c r="J15" s="92"/>
      <c r="K15" s="146"/>
      <c r="L15" s="146"/>
      <c r="M15" s="145"/>
      <c r="N15" s="145"/>
      <c r="O15" s="144"/>
      <c r="P15" s="144">
        <f>SUM('2022-2023 Accounts'!G84)</f>
        <v>166.2</v>
      </c>
      <c r="Q15" s="147">
        <v>0</v>
      </c>
      <c r="R15" s="147">
        <f>SUM('2023-2024 Accounts'!K26)</f>
        <v>0</v>
      </c>
      <c r="S15" s="120">
        <f t="shared" si="0"/>
        <v>0</v>
      </c>
    </row>
    <row r="16" spans="1:22" s="82" customFormat="1" ht="19" customHeight="1" x14ac:dyDescent="0.2">
      <c r="A16" s="89" t="s">
        <v>256</v>
      </c>
      <c r="B16" s="90"/>
      <c r="C16" s="91"/>
      <c r="D16" s="91"/>
      <c r="E16" s="92"/>
      <c r="F16" s="92"/>
      <c r="G16" s="92"/>
      <c r="H16" s="92"/>
      <c r="I16" s="92"/>
      <c r="J16" s="92"/>
      <c r="K16" s="146"/>
      <c r="L16" s="146"/>
      <c r="M16" s="145"/>
      <c r="N16" s="145"/>
      <c r="O16" s="144"/>
      <c r="P16" s="144"/>
      <c r="Q16" s="147">
        <v>500</v>
      </c>
      <c r="R16" s="147">
        <f>SUM('2023-2024 Accounts'!V26)</f>
        <v>100</v>
      </c>
      <c r="S16" s="120">
        <f t="shared" si="0"/>
        <v>400</v>
      </c>
    </row>
    <row r="17" spans="1:19 16384:16384" s="82" customFormat="1" ht="19" customHeight="1" x14ac:dyDescent="0.2">
      <c r="A17" s="89" t="s">
        <v>257</v>
      </c>
      <c r="B17" s="90"/>
      <c r="C17" s="91"/>
      <c r="D17" s="91"/>
      <c r="E17" s="92"/>
      <c r="F17" s="92"/>
      <c r="G17" s="92"/>
      <c r="H17" s="92"/>
      <c r="I17" s="92"/>
      <c r="J17" s="92"/>
      <c r="K17" s="146"/>
      <c r="L17" s="146"/>
      <c r="M17" s="145"/>
      <c r="N17" s="145"/>
      <c r="O17" s="144"/>
      <c r="P17" s="144"/>
      <c r="Q17" s="147">
        <v>200</v>
      </c>
      <c r="R17" s="147">
        <f>SUM('2023-2024 Accounts'!X26)</f>
        <v>318</v>
      </c>
      <c r="S17" s="120">
        <f t="shared" si="0"/>
        <v>-118</v>
      </c>
    </row>
    <row r="18" spans="1:19 16384:16384" s="82" customFormat="1" ht="19" customHeight="1" x14ac:dyDescent="0.2">
      <c r="A18" s="89" t="s">
        <v>258</v>
      </c>
      <c r="B18" s="90"/>
      <c r="C18" s="91"/>
      <c r="D18" s="91"/>
      <c r="E18" s="92"/>
      <c r="F18" s="92"/>
      <c r="G18" s="92"/>
      <c r="H18" s="92"/>
      <c r="I18" s="92"/>
      <c r="J18" s="92"/>
      <c r="K18" s="146"/>
      <c r="L18" s="146"/>
      <c r="M18" s="145"/>
      <c r="N18" s="145"/>
      <c r="O18" s="144"/>
      <c r="P18" s="144"/>
      <c r="Q18" s="147">
        <v>60</v>
      </c>
      <c r="R18" s="147">
        <f>SUM('2023-2024 Accounts'!W26)</f>
        <v>15</v>
      </c>
      <c r="S18" s="120">
        <f t="shared" si="0"/>
        <v>45</v>
      </c>
    </row>
    <row r="19" spans="1:19 16384:16384" s="82" customFormat="1" ht="19" customHeight="1" x14ac:dyDescent="0.2">
      <c r="A19" s="89" t="s">
        <v>259</v>
      </c>
      <c r="B19" s="90"/>
      <c r="C19" s="91"/>
      <c r="D19" s="91"/>
      <c r="E19" s="92"/>
      <c r="F19" s="92"/>
      <c r="G19" s="92"/>
      <c r="H19" s="92"/>
      <c r="I19" s="92"/>
      <c r="J19" s="92"/>
      <c r="K19" s="146"/>
      <c r="L19" s="146"/>
      <c r="M19" s="145"/>
      <c r="N19" s="145"/>
      <c r="O19" s="144"/>
      <c r="P19" s="144"/>
      <c r="Q19" s="147">
        <v>1475</v>
      </c>
      <c r="R19" s="147">
        <f>SUM('2023-2024 Accounts'!Y26)</f>
        <v>0</v>
      </c>
      <c r="S19" s="120">
        <f t="shared" si="0"/>
        <v>1475</v>
      </c>
    </row>
    <row r="20" spans="1:19 16384:16384" s="82" customFormat="1" ht="19" customHeight="1" x14ac:dyDescent="0.2">
      <c r="A20" s="89" t="s">
        <v>249</v>
      </c>
      <c r="B20" s="90"/>
      <c r="C20" s="91"/>
      <c r="D20" s="91"/>
      <c r="E20" s="92"/>
      <c r="F20" s="92"/>
      <c r="G20" s="92"/>
      <c r="H20" s="92"/>
      <c r="I20" s="92"/>
      <c r="J20" s="92"/>
      <c r="K20" s="146"/>
      <c r="L20" s="146"/>
      <c r="M20" s="145"/>
      <c r="N20" s="145"/>
      <c r="O20" s="144"/>
      <c r="P20" s="144">
        <f>SUM('2022-2023 Accounts'!H84)</f>
        <v>1518.55</v>
      </c>
      <c r="Q20" s="147">
        <v>0</v>
      </c>
      <c r="R20" s="147"/>
      <c r="S20" s="120">
        <f t="shared" si="0"/>
        <v>0</v>
      </c>
    </row>
    <row r="21" spans="1:19 16384:16384" s="82" customFormat="1" ht="19" customHeight="1" x14ac:dyDescent="0.2">
      <c r="A21" s="89" t="s">
        <v>234</v>
      </c>
      <c r="B21" s="90"/>
      <c r="C21" s="91"/>
      <c r="D21" s="91"/>
      <c r="E21" s="92"/>
      <c r="F21" s="92"/>
      <c r="G21" s="92"/>
      <c r="H21" s="92"/>
      <c r="I21" s="92"/>
      <c r="J21" s="92"/>
      <c r="K21" s="146"/>
      <c r="L21" s="146"/>
      <c r="M21" s="145"/>
      <c r="N21" s="145"/>
      <c r="O21" s="144"/>
      <c r="P21" s="144">
        <f>SUM('2022-2023 Accounts'!Q84)</f>
        <v>837.47</v>
      </c>
      <c r="Q21" s="147">
        <v>0</v>
      </c>
      <c r="R21" s="147"/>
      <c r="S21" s="120">
        <f t="shared" si="0"/>
        <v>0</v>
      </c>
    </row>
    <row r="22" spans="1:19 16384:16384" s="81" customFormat="1" ht="19" customHeight="1" x14ac:dyDescent="0.2">
      <c r="A22" s="122" t="s">
        <v>165</v>
      </c>
      <c r="B22" s="123"/>
      <c r="C22" s="124">
        <f t="shared" ref="C22:N22" si="1">SUM(C3:C12)</f>
        <v>3530</v>
      </c>
      <c r="D22" s="124">
        <f t="shared" si="1"/>
        <v>2592</v>
      </c>
      <c r="E22" s="124">
        <f t="shared" si="1"/>
        <v>4980</v>
      </c>
      <c r="F22" s="124">
        <f t="shared" si="1"/>
        <v>7525.24</v>
      </c>
      <c r="G22" s="124">
        <f t="shared" si="1"/>
        <v>5400</v>
      </c>
      <c r="H22" s="124">
        <f t="shared" si="1"/>
        <v>6420.42</v>
      </c>
      <c r="I22" s="124">
        <f t="shared" si="1"/>
        <v>6510</v>
      </c>
      <c r="J22" s="124">
        <f t="shared" si="1"/>
        <v>7531.9799999999987</v>
      </c>
      <c r="K22" s="124">
        <f t="shared" si="1"/>
        <v>6760</v>
      </c>
      <c r="L22" s="124">
        <f t="shared" si="1"/>
        <v>6334.25</v>
      </c>
      <c r="M22" s="124">
        <f t="shared" si="1"/>
        <v>6750</v>
      </c>
      <c r="N22" s="124">
        <f t="shared" si="1"/>
        <v>6955.8200000000015</v>
      </c>
      <c r="O22" s="124">
        <f>SUM(O3:O20)</f>
        <v>7550</v>
      </c>
      <c r="P22" s="124">
        <f>SUM(P3:P21)</f>
        <v>9402.58</v>
      </c>
      <c r="Q22" s="124">
        <f>SUM(Q3:Q21)</f>
        <v>9621</v>
      </c>
      <c r="R22" s="125">
        <f>SUM(R3:R21)</f>
        <v>1512.1499999999999</v>
      </c>
      <c r="S22" s="125">
        <f>SUM(S3:S21)</f>
        <v>8108.85</v>
      </c>
      <c r="XFD22" s="81">
        <f>SUM(O22:XFC22)</f>
        <v>36194.58</v>
      </c>
    </row>
    <row r="23" spans="1:19 16384:16384" s="82" customFormat="1" ht="19" customHeight="1" x14ac:dyDescent="0.2">
      <c r="A23" s="94" t="s">
        <v>168</v>
      </c>
      <c r="B23" s="91"/>
      <c r="C23" s="91">
        <v>3665</v>
      </c>
      <c r="D23" s="91">
        <v>4229</v>
      </c>
      <c r="E23" s="91"/>
      <c r="F23" s="91">
        <v>5400</v>
      </c>
      <c r="G23" s="92"/>
      <c r="H23" s="91">
        <v>6500</v>
      </c>
      <c r="I23" s="92"/>
      <c r="J23" s="91">
        <v>6500</v>
      </c>
      <c r="K23" s="92"/>
      <c r="L23" s="91">
        <v>6750</v>
      </c>
      <c r="M23" s="92"/>
      <c r="N23" s="91">
        <v>6750</v>
      </c>
      <c r="O23" s="93"/>
      <c r="P23" s="91">
        <v>7550</v>
      </c>
      <c r="Q23" s="120">
        <v>7550</v>
      </c>
      <c r="R23" s="120">
        <v>7550</v>
      </c>
      <c r="S23" s="93"/>
    </row>
    <row r="24" spans="1:19 16384:16384" s="82" customFormat="1" ht="19" customHeight="1" x14ac:dyDescent="0.2">
      <c r="A24" s="94"/>
      <c r="B24" s="91"/>
      <c r="C24" s="91"/>
      <c r="D24" s="91"/>
      <c r="E24" s="91"/>
      <c r="F24" s="91"/>
      <c r="G24" s="92"/>
      <c r="H24" s="91"/>
      <c r="I24" s="92"/>
      <c r="J24" s="91"/>
      <c r="K24" s="92"/>
      <c r="L24" s="91"/>
      <c r="M24" s="92"/>
      <c r="N24" s="91"/>
      <c r="O24" s="91"/>
      <c r="P24" s="91"/>
      <c r="Q24" s="120"/>
      <c r="R24" s="120"/>
      <c r="S24" s="93"/>
    </row>
    <row r="25" spans="1:19 16384:16384" s="82" customFormat="1" ht="19" customHeight="1" x14ac:dyDescent="0.2">
      <c r="A25" s="95" t="s">
        <v>181</v>
      </c>
      <c r="B25" s="91"/>
      <c r="C25" s="91"/>
      <c r="D25" s="91"/>
      <c r="E25" s="91"/>
      <c r="F25" s="91"/>
      <c r="G25" s="92"/>
      <c r="H25" s="91"/>
      <c r="I25" s="92"/>
      <c r="J25" s="91"/>
      <c r="K25" s="92"/>
      <c r="L25" s="91"/>
      <c r="M25" s="92"/>
      <c r="N25" s="91"/>
      <c r="O25" s="91"/>
      <c r="P25" s="91"/>
      <c r="Q25" s="120"/>
      <c r="R25" s="120"/>
      <c r="S25" s="93"/>
    </row>
    <row r="26" spans="1:19 16384:16384" s="82" customFormat="1" ht="17" x14ac:dyDescent="0.2">
      <c r="A26" s="96" t="s">
        <v>7</v>
      </c>
      <c r="B26" s="97"/>
      <c r="C26" s="98"/>
      <c r="D26" s="98"/>
      <c r="E26" s="97"/>
      <c r="F26" s="97"/>
      <c r="G26" s="97"/>
      <c r="H26" s="97">
        <f>'2018-2019 Accounts'!G32</f>
        <v>10000</v>
      </c>
      <c r="I26" s="97"/>
      <c r="J26" s="97"/>
      <c r="K26" s="97"/>
      <c r="L26" s="97"/>
      <c r="M26" s="97"/>
      <c r="N26" s="97"/>
      <c r="O26" s="97"/>
      <c r="P26" s="97"/>
      <c r="Q26" s="128"/>
      <c r="R26" s="120"/>
      <c r="S26" s="93"/>
    </row>
    <row r="27" spans="1:19 16384:16384" s="82" customFormat="1" ht="34" x14ac:dyDescent="0.2">
      <c r="A27" s="96" t="s">
        <v>183</v>
      </c>
      <c r="B27" s="99">
        <f>-L27-P27</f>
        <v>-1975.55</v>
      </c>
      <c r="C27" s="98"/>
      <c r="D27" s="98"/>
      <c r="E27" s="97"/>
      <c r="F27" s="97"/>
      <c r="G27" s="97"/>
      <c r="H27" s="97"/>
      <c r="I27" s="97"/>
      <c r="J27" s="97"/>
      <c r="K27" s="97"/>
      <c r="L27" s="97">
        <f>'2020-2021 Accounts'!Q45</f>
        <v>462</v>
      </c>
      <c r="M27" s="97"/>
      <c r="N27" s="97"/>
      <c r="O27" s="97"/>
      <c r="P27" s="97">
        <v>1513.55</v>
      </c>
      <c r="Q27" s="129"/>
      <c r="R27" s="120"/>
      <c r="S27" s="93"/>
    </row>
    <row r="28" spans="1:19 16384:16384" s="82" customFormat="1" ht="34" x14ac:dyDescent="0.2">
      <c r="A28" s="96" t="s">
        <v>161</v>
      </c>
      <c r="B28" s="99">
        <f>2946.5-SUM(C28:P28)</f>
        <v>-16.130000000000109</v>
      </c>
      <c r="C28" s="98"/>
      <c r="D28" s="98"/>
      <c r="E28" s="97"/>
      <c r="F28" s="97">
        <f>'2017-2018 Accounts'!N28</f>
        <v>755.14</v>
      </c>
      <c r="G28" s="97"/>
      <c r="H28" s="97">
        <f>'2018-2019 Accounts'!N32</f>
        <v>1168.49</v>
      </c>
      <c r="I28" s="97"/>
      <c r="J28" s="97">
        <f>'2019-2020 Accounts'!N32</f>
        <v>480</v>
      </c>
      <c r="K28" s="97"/>
      <c r="L28" s="97">
        <f>'2020-2021 Accounts'!N45</f>
        <v>559</v>
      </c>
      <c r="M28" s="97"/>
      <c r="N28" s="97"/>
      <c r="O28" s="97"/>
      <c r="P28" s="97"/>
      <c r="Q28" s="128"/>
      <c r="R28" s="120"/>
      <c r="S28" s="93"/>
    </row>
    <row r="29" spans="1:19 16384:16384" s="82" customFormat="1" ht="34" x14ac:dyDescent="0.2">
      <c r="A29" s="96" t="s">
        <v>160</v>
      </c>
      <c r="B29" s="99">
        <f>500-SUM(C29:P29)</f>
        <v>5.0100000000001046</v>
      </c>
      <c r="C29" s="98"/>
      <c r="D29" s="98"/>
      <c r="E29" s="97"/>
      <c r="F29" s="97"/>
      <c r="G29" s="97"/>
      <c r="H29" s="97"/>
      <c r="I29" s="97"/>
      <c r="J29" s="97"/>
      <c r="K29" s="97"/>
      <c r="L29" s="97">
        <f>'2020-2021 Accounts'!R45</f>
        <v>394.25999999999988</v>
      </c>
      <c r="M29" s="97"/>
      <c r="N29" s="97">
        <f>'2021-2022 Accounts'!S52</f>
        <v>100.73</v>
      </c>
      <c r="O29" s="97"/>
      <c r="P29" s="97"/>
      <c r="Q29" s="128"/>
      <c r="R29" s="120"/>
      <c r="S29" s="93"/>
    </row>
    <row r="30" spans="1:19 16384:16384" s="82" customFormat="1" ht="34" x14ac:dyDescent="0.2">
      <c r="A30" s="96" t="s">
        <v>216</v>
      </c>
      <c r="B30" s="99">
        <f>1179-SUM(C30:P30)</f>
        <v>186.02999999999997</v>
      </c>
      <c r="C30" s="98"/>
      <c r="D30" s="98"/>
      <c r="E30" s="97"/>
      <c r="F30" s="97"/>
      <c r="G30" s="97"/>
      <c r="H30" s="97"/>
      <c r="I30" s="97"/>
      <c r="J30" s="97"/>
      <c r="K30" s="97"/>
      <c r="L30" s="97"/>
      <c r="M30" s="97"/>
      <c r="N30" s="97">
        <f>'2021-2022 Accounts'!P52</f>
        <v>155.5</v>
      </c>
      <c r="O30" s="97"/>
      <c r="P30" s="97">
        <f>'2022-2023 Accounts'!Q84</f>
        <v>837.47</v>
      </c>
      <c r="Q30" s="128"/>
      <c r="R30" s="120"/>
      <c r="S30" s="93"/>
    </row>
    <row r="31" spans="1:19 16384:16384" s="82" customFormat="1" ht="16" x14ac:dyDescent="0.2">
      <c r="A31" s="96"/>
      <c r="B31" s="99"/>
      <c r="C31" s="98"/>
      <c r="D31" s="98"/>
      <c r="E31" s="97"/>
      <c r="F31" s="97"/>
      <c r="G31" s="97"/>
      <c r="H31" s="97"/>
      <c r="I31" s="97"/>
      <c r="J31" s="97"/>
      <c r="K31" s="97"/>
      <c r="L31" s="97"/>
      <c r="M31" s="97"/>
      <c r="N31" s="97"/>
      <c r="O31" s="97"/>
      <c r="P31" s="97"/>
      <c r="Q31" s="128"/>
      <c r="R31" s="120"/>
      <c r="S31" s="93"/>
    </row>
    <row r="32" spans="1:19 16384:16384" s="82" customFormat="1" ht="16" x14ac:dyDescent="0.2">
      <c r="A32" s="96"/>
      <c r="B32" s="99"/>
      <c r="C32" s="98"/>
      <c r="D32" s="98"/>
      <c r="E32" s="97"/>
      <c r="F32" s="97"/>
      <c r="G32" s="97"/>
      <c r="H32" s="97"/>
      <c r="I32" s="97"/>
      <c r="J32" s="97"/>
      <c r="K32" s="97"/>
      <c r="L32" s="97"/>
      <c r="M32" s="97"/>
      <c r="N32" s="97"/>
      <c r="O32" s="97"/>
      <c r="P32" s="97"/>
      <c r="Q32" s="128"/>
      <c r="R32" s="120"/>
      <c r="S32" s="93"/>
    </row>
    <row r="33" spans="1:19" ht="34" x14ac:dyDescent="0.2">
      <c r="A33" s="101" t="s">
        <v>215</v>
      </c>
      <c r="B33" s="97">
        <v>4853.83</v>
      </c>
      <c r="C33" s="97"/>
      <c r="D33" s="97"/>
      <c r="E33" s="97"/>
      <c r="F33" s="97"/>
      <c r="G33" s="97"/>
      <c r="H33" s="97"/>
      <c r="I33" s="97"/>
      <c r="J33" s="97"/>
      <c r="K33" s="97"/>
      <c r="L33" s="97"/>
      <c r="M33" s="97"/>
      <c r="N33" s="97"/>
      <c r="O33" s="97"/>
      <c r="P33" s="97"/>
      <c r="Q33" s="128"/>
      <c r="R33" s="120"/>
      <c r="S33" s="121"/>
    </row>
    <row r="34" spans="1:19" s="82" customFormat="1" ht="19" customHeight="1" x14ac:dyDescent="0.2">
      <c r="B34" s="67"/>
      <c r="C34" s="74"/>
      <c r="D34" s="74"/>
      <c r="E34" s="67"/>
      <c r="F34" s="67"/>
      <c r="G34" s="67"/>
      <c r="H34" s="67"/>
      <c r="I34" s="67"/>
      <c r="J34" s="67"/>
      <c r="K34" s="67"/>
      <c r="L34" s="67"/>
      <c r="M34" s="67"/>
      <c r="N34" s="67"/>
      <c r="O34" s="67"/>
      <c r="P34" s="67"/>
      <c r="Q34" s="67"/>
    </row>
    <row r="35" spans="1:19" s="82" customFormat="1" ht="19" customHeight="1" x14ac:dyDescent="0.2">
      <c r="B35" s="67"/>
      <c r="C35" s="74"/>
      <c r="D35" s="74"/>
      <c r="E35" s="67"/>
      <c r="F35" s="67"/>
      <c r="G35" s="67"/>
      <c r="H35" s="67"/>
      <c r="I35" s="67"/>
      <c r="J35" s="67"/>
      <c r="K35" s="67"/>
      <c r="L35" s="67"/>
      <c r="M35" s="67"/>
      <c r="N35" s="67"/>
      <c r="O35" s="67"/>
      <c r="P35" s="67"/>
      <c r="Q35" s="67"/>
    </row>
    <row r="37" spans="1:19" s="81" customFormat="1" ht="19" customHeight="1" x14ac:dyDescent="0.2">
      <c r="B37" s="71"/>
      <c r="C37" s="72"/>
      <c r="D37" s="72"/>
      <c r="E37" s="72"/>
      <c r="F37" s="72"/>
      <c r="G37" s="72"/>
      <c r="H37" s="72"/>
      <c r="I37" s="72"/>
      <c r="J37" s="72"/>
      <c r="K37" s="72"/>
      <c r="L37" s="72"/>
      <c r="M37" s="72"/>
      <c r="N37" s="72"/>
      <c r="O37" s="72"/>
      <c r="P37" s="72"/>
      <c r="Q37" s="67"/>
    </row>
    <row r="38" spans="1:19" ht="19" customHeight="1" x14ac:dyDescent="0.2">
      <c r="Q38" s="71"/>
    </row>
    <row r="39" spans="1:19" s="82" customFormat="1" ht="19" customHeight="1" x14ac:dyDescent="0.2">
      <c r="A39" s="80" t="s">
        <v>162</v>
      </c>
      <c r="B39" s="73"/>
      <c r="C39" s="74"/>
      <c r="D39" s="67">
        <v>3000</v>
      </c>
      <c r="E39" s="67"/>
      <c r="F39" s="67"/>
      <c r="G39" s="67"/>
      <c r="H39" s="67"/>
      <c r="I39" s="67"/>
      <c r="J39" s="74"/>
      <c r="K39" s="67"/>
      <c r="L39" s="74"/>
      <c r="M39" s="67"/>
      <c r="N39" s="67"/>
      <c r="O39" s="67"/>
      <c r="P39" s="67"/>
      <c r="Q39" s="67"/>
    </row>
    <row r="40" spans="1:19" s="82" customFormat="1" ht="19" customHeight="1" x14ac:dyDescent="0.2">
      <c r="A40" s="80" t="s">
        <v>163</v>
      </c>
      <c r="B40" s="73"/>
      <c r="C40" s="74"/>
      <c r="D40" s="74"/>
      <c r="E40" s="67"/>
      <c r="F40" s="67">
        <v>78.599999999999994</v>
      </c>
      <c r="G40" s="67"/>
      <c r="H40" s="67"/>
      <c r="I40" s="67"/>
      <c r="J40" s="74"/>
      <c r="K40" s="67"/>
      <c r="L40" s="74"/>
      <c r="M40" s="67"/>
      <c r="N40" s="67"/>
      <c r="O40" s="67"/>
      <c r="P40" s="67"/>
      <c r="Q40" s="67"/>
    </row>
    <row r="41" spans="1:19" s="82" customFormat="1" ht="19" customHeight="1" x14ac:dyDescent="0.2">
      <c r="A41" s="80" t="s">
        <v>161</v>
      </c>
      <c r="B41" s="73"/>
      <c r="C41" s="74"/>
      <c r="D41" s="74"/>
      <c r="E41" s="67"/>
      <c r="F41" s="67">
        <v>2946.5</v>
      </c>
      <c r="G41" s="67"/>
      <c r="H41" s="67"/>
      <c r="I41" s="67"/>
      <c r="J41" s="74"/>
      <c r="K41" s="67"/>
      <c r="L41" s="74"/>
      <c r="M41" s="67"/>
      <c r="N41" s="67"/>
      <c r="O41" s="67"/>
      <c r="P41" s="67"/>
      <c r="Q41" s="67"/>
    </row>
    <row r="42" spans="1:19" s="82" customFormat="1" ht="19" customHeight="1" x14ac:dyDescent="0.2">
      <c r="A42" s="80" t="s">
        <v>164</v>
      </c>
      <c r="B42" s="73"/>
      <c r="C42" s="74"/>
      <c r="D42" s="74"/>
      <c r="E42" s="67"/>
      <c r="F42" s="67"/>
      <c r="G42" s="67"/>
      <c r="H42" s="67">
        <v>9975</v>
      </c>
      <c r="I42" s="67"/>
      <c r="J42" s="74"/>
      <c r="K42" s="67"/>
      <c r="L42" s="74"/>
      <c r="M42" s="67"/>
      <c r="N42" s="67"/>
      <c r="O42" s="67"/>
      <c r="P42" s="67"/>
      <c r="Q42" s="67"/>
    </row>
    <row r="43" spans="1:19" s="82" customFormat="1" ht="19" customHeight="1" x14ac:dyDescent="0.2">
      <c r="A43" s="80" t="s">
        <v>167</v>
      </c>
      <c r="B43" s="73"/>
      <c r="C43" s="74"/>
      <c r="D43" s="74"/>
      <c r="E43" s="67"/>
      <c r="F43" s="67"/>
      <c r="G43" s="67"/>
      <c r="H43" s="67"/>
      <c r="I43" s="67"/>
      <c r="J43" s="67">
        <v>634.6</v>
      </c>
      <c r="K43" s="67"/>
      <c r="L43" s="67"/>
      <c r="M43" s="67"/>
      <c r="N43" s="67"/>
      <c r="O43" s="67"/>
      <c r="P43" s="67"/>
      <c r="Q43" s="67"/>
    </row>
    <row r="44" spans="1:19" s="82" customFormat="1" ht="19" customHeight="1" x14ac:dyDescent="0.2">
      <c r="A44" s="80" t="s">
        <v>160</v>
      </c>
      <c r="B44" s="73"/>
      <c r="C44" s="74"/>
      <c r="D44" s="74"/>
      <c r="E44" s="67"/>
      <c r="F44" s="67"/>
      <c r="G44" s="67"/>
      <c r="H44" s="67"/>
      <c r="I44" s="67"/>
      <c r="J44" s="67"/>
      <c r="K44" s="67"/>
      <c r="L44" s="67">
        <v>500</v>
      </c>
      <c r="M44" s="67"/>
      <c r="N44" s="67"/>
      <c r="O44" s="67"/>
      <c r="P44" s="67"/>
      <c r="Q44" s="67"/>
    </row>
    <row r="45" spans="1:19" s="82" customFormat="1" ht="19" customHeight="1" x14ac:dyDescent="0.2">
      <c r="A45" s="80" t="s">
        <v>166</v>
      </c>
      <c r="B45" s="73"/>
      <c r="C45" s="74"/>
      <c r="D45" s="74"/>
      <c r="E45" s="67"/>
      <c r="F45" s="67"/>
      <c r="G45" s="67"/>
      <c r="H45" s="67"/>
      <c r="I45" s="67"/>
      <c r="J45" s="67"/>
      <c r="K45" s="67"/>
      <c r="L45" s="67"/>
      <c r="M45" s="67"/>
      <c r="N45" s="67">
        <v>1179</v>
      </c>
      <c r="O45" s="67"/>
      <c r="P45" s="67"/>
      <c r="Q45" s="67"/>
    </row>
    <row r="46" spans="1:19" s="82" customFormat="1" ht="19" customHeight="1" x14ac:dyDescent="0.2">
      <c r="A46" s="80"/>
      <c r="B46" s="73"/>
      <c r="C46" s="74"/>
      <c r="D46" s="74"/>
      <c r="E46" s="67"/>
      <c r="F46" s="67"/>
      <c r="G46" s="67"/>
      <c r="H46" s="67"/>
      <c r="I46" s="67"/>
      <c r="J46" s="67"/>
      <c r="K46" s="67"/>
      <c r="L46" s="67"/>
      <c r="M46" s="67"/>
      <c r="N46" s="67"/>
      <c r="O46" s="67"/>
      <c r="P46" s="67"/>
      <c r="Q46" s="67"/>
    </row>
    <row r="47" spans="1:19" s="81" customFormat="1" ht="19" customHeight="1" x14ac:dyDescent="0.2">
      <c r="A47" s="83" t="s">
        <v>158</v>
      </c>
      <c r="B47" s="84"/>
      <c r="C47" s="72"/>
      <c r="D47" s="72"/>
      <c r="E47" s="71"/>
      <c r="F47" s="71">
        <f>F23+F49+F40+F41</f>
        <v>18319.57</v>
      </c>
      <c r="G47" s="71"/>
      <c r="H47" s="71">
        <f>H23+H49+H42</f>
        <v>27269.33</v>
      </c>
      <c r="I47" s="71"/>
      <c r="J47" s="71">
        <f>J23+J49+J43</f>
        <v>27983.510000000002</v>
      </c>
      <c r="K47" s="71"/>
      <c r="L47" s="71">
        <f>L23+L49+L44</f>
        <v>27701.530000000002</v>
      </c>
      <c r="M47" s="71"/>
      <c r="N47" s="71">
        <f>N23+N49+N45</f>
        <v>29296.280000000002</v>
      </c>
      <c r="O47" s="71">
        <f>P23+O49+O40+O41</f>
        <v>7550</v>
      </c>
      <c r="P47" s="71" t="e">
        <f>#REF!+P49+P40+P41</f>
        <v>#REF!</v>
      </c>
      <c r="Q47" s="67"/>
    </row>
    <row r="48" spans="1:19" s="81" customFormat="1" ht="19" customHeight="1" x14ac:dyDescent="0.2">
      <c r="A48" s="83"/>
      <c r="B48" s="84"/>
      <c r="C48" s="72"/>
      <c r="D48" s="72"/>
      <c r="E48" s="71"/>
      <c r="F48" s="71"/>
      <c r="G48" s="71"/>
      <c r="H48" s="71"/>
      <c r="I48" s="71"/>
      <c r="J48" s="71"/>
      <c r="K48" s="71"/>
      <c r="L48" s="71"/>
      <c r="M48" s="71"/>
      <c r="N48" s="71"/>
      <c r="O48" s="71"/>
      <c r="P48" s="71"/>
      <c r="Q48" s="71"/>
    </row>
    <row r="49" spans="1:17" s="81" customFormat="1" ht="19" customHeight="1" x14ac:dyDescent="0.2">
      <c r="A49" s="83" t="s">
        <v>170</v>
      </c>
      <c r="B49" s="84"/>
      <c r="C49" s="72"/>
      <c r="D49" s="72"/>
      <c r="E49" s="71"/>
      <c r="F49" s="71">
        <v>9894.4699999999993</v>
      </c>
      <c r="G49" s="71"/>
      <c r="H49" s="71">
        <f>F47-F22</f>
        <v>10794.33</v>
      </c>
      <c r="I49" s="71"/>
      <c r="J49" s="71">
        <f>H47-H22</f>
        <v>20848.910000000003</v>
      </c>
      <c r="K49" s="71"/>
      <c r="L49" s="71">
        <f>J47-J22</f>
        <v>20451.530000000002</v>
      </c>
      <c r="M49" s="71"/>
      <c r="N49" s="71">
        <f>L47-L22</f>
        <v>21367.280000000002</v>
      </c>
      <c r="O49" s="71"/>
      <c r="P49" s="71">
        <f>N47-N22</f>
        <v>22340.46</v>
      </c>
      <c r="Q49" s="71"/>
    </row>
    <row r="50" spans="1:17" ht="19" customHeight="1" x14ac:dyDescent="0.2">
      <c r="Q50" s="71"/>
    </row>
    <row r="51" spans="1:17" ht="19" customHeight="1" x14ac:dyDescent="0.2">
      <c r="B51" s="69"/>
      <c r="C51" s="69">
        <v>201804</v>
      </c>
      <c r="D51" s="69">
        <v>201904</v>
      </c>
      <c r="E51" s="69">
        <v>201904</v>
      </c>
    </row>
    <row r="52" spans="1:17" ht="19" customHeight="1" x14ac:dyDescent="0.2">
      <c r="B52" s="69" t="s">
        <v>75</v>
      </c>
      <c r="C52" s="69" t="s">
        <v>76</v>
      </c>
      <c r="D52" s="69" t="s">
        <v>109</v>
      </c>
      <c r="E52" s="69" t="s">
        <v>117</v>
      </c>
    </row>
    <row r="53" spans="1:17" ht="19" customHeight="1" x14ac:dyDescent="0.2">
      <c r="A53" s="81" t="s">
        <v>47</v>
      </c>
      <c r="B53" s="81">
        <v>10465.26</v>
      </c>
      <c r="C53" s="81">
        <v>13210.59</v>
      </c>
      <c r="D53" s="81">
        <v>8846.68</v>
      </c>
      <c r="E53" s="81">
        <v>7334.7</v>
      </c>
    </row>
    <row r="54" spans="1:17" ht="19" customHeight="1" x14ac:dyDescent="0.2">
      <c r="A54" s="82" t="s">
        <v>48</v>
      </c>
      <c r="B54" s="82">
        <v>-3000</v>
      </c>
      <c r="C54" s="82">
        <v>-3000</v>
      </c>
      <c r="D54" s="82">
        <v>-3000</v>
      </c>
      <c r="E54" s="82">
        <v>-3000</v>
      </c>
      <c r="F54" s="74"/>
      <c r="G54" s="74"/>
      <c r="H54" s="74"/>
      <c r="I54" s="74"/>
      <c r="J54" s="74"/>
      <c r="K54" s="74"/>
      <c r="M54" s="74"/>
      <c r="N54" s="74"/>
      <c r="O54" s="74"/>
      <c r="P54" s="74"/>
    </row>
    <row r="55" spans="1:17" s="68" customFormat="1" ht="19" customHeight="1" x14ac:dyDescent="0.2">
      <c r="A55" s="82" t="s">
        <v>49</v>
      </c>
      <c r="B55" s="82">
        <v>-2946.5</v>
      </c>
      <c r="C55" s="82">
        <f>B55+'2017-2018 Accounts'!N28</f>
        <v>-2191.36</v>
      </c>
      <c r="D55" s="82"/>
      <c r="E55" s="82"/>
      <c r="F55" s="71"/>
      <c r="G55" s="71"/>
      <c r="H55" s="71"/>
      <c r="I55" s="71"/>
      <c r="J55" s="71"/>
      <c r="K55" s="71"/>
      <c r="L55" s="74"/>
      <c r="M55" s="71"/>
      <c r="N55" s="71"/>
      <c r="O55" s="71"/>
      <c r="P55" s="71"/>
      <c r="Q55" s="67"/>
    </row>
    <row r="56" spans="1:17" ht="19" customHeight="1" x14ac:dyDescent="0.2">
      <c r="A56" s="82" t="s">
        <v>50</v>
      </c>
      <c r="B56" s="82">
        <v>-5400</v>
      </c>
      <c r="C56" s="82">
        <v>-6500</v>
      </c>
      <c r="D56" s="82">
        <v>-6500</v>
      </c>
      <c r="E56" s="82">
        <v>-6750</v>
      </c>
      <c r="L56" s="71"/>
      <c r="Q56" s="71"/>
    </row>
    <row r="57" spans="1:17" ht="19" customHeight="1" x14ac:dyDescent="0.2">
      <c r="A57" s="81" t="s">
        <v>5</v>
      </c>
      <c r="B57" s="81">
        <f>SUM(B53:B56)</f>
        <v>-881.23999999999978</v>
      </c>
      <c r="C57" s="81">
        <f>SUM(C53:C56)</f>
        <v>1519.2299999999996</v>
      </c>
      <c r="D57" s="81">
        <f>SUM(D53:D56)</f>
        <v>-653.31999999999971</v>
      </c>
      <c r="E57" s="81">
        <f>SUM(E53:E56)</f>
        <v>-2415.3000000000002</v>
      </c>
    </row>
  </sheetData>
  <pageMargins left="0.7" right="0.7" top="0.75" bottom="0.75" header="0.3" footer="0.3"/>
  <pageSetup paperSize="9" scale="71" orientation="landscape" horizontalDpi="0" verticalDpi="0"/>
  <headerFooter>
    <oddHeader>&amp;LHolford Parish Council</oddHead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F3735-58D8-7F40-B318-7742A0EC71CF}">
  <dimension ref="A1:C11"/>
  <sheetViews>
    <sheetView workbookViewId="0">
      <selection activeCell="C14" sqref="C14"/>
    </sheetView>
  </sheetViews>
  <sheetFormatPr baseColWidth="10" defaultColWidth="47.1640625" defaultRowHeight="22" customHeight="1" x14ac:dyDescent="0.2"/>
  <cols>
    <col min="1" max="1" width="47.1640625" style="75"/>
    <col min="2" max="2" width="18.1640625" style="75" customWidth="1"/>
    <col min="3" max="3" width="20.33203125" style="75" customWidth="1"/>
    <col min="4" max="16384" width="47.1640625" style="75"/>
  </cols>
  <sheetData>
    <row r="1" spans="1:3" ht="22" customHeight="1" x14ac:dyDescent="0.2">
      <c r="C1" s="75" t="s">
        <v>179</v>
      </c>
    </row>
    <row r="2" spans="1:3" ht="56" x14ac:dyDescent="0.2">
      <c r="A2" s="78" t="s">
        <v>171</v>
      </c>
      <c r="B2" s="76">
        <v>200</v>
      </c>
      <c r="C2" s="77">
        <f>B2-(49.5+99)</f>
        <v>51.5</v>
      </c>
    </row>
    <row r="3" spans="1:3" ht="22" customHeight="1" x14ac:dyDescent="0.2">
      <c r="A3" s="78" t="s">
        <v>172</v>
      </c>
      <c r="B3" s="76">
        <v>100</v>
      </c>
    </row>
    <row r="4" spans="1:3" ht="22" customHeight="1" x14ac:dyDescent="0.2">
      <c r="A4" s="78" t="s">
        <v>173</v>
      </c>
      <c r="B4" s="76">
        <v>240</v>
      </c>
    </row>
    <row r="5" spans="1:3" ht="22" customHeight="1" x14ac:dyDescent="0.2">
      <c r="A5" s="78" t="s">
        <v>174</v>
      </c>
      <c r="B5" s="76">
        <v>160</v>
      </c>
    </row>
    <row r="6" spans="1:3" ht="37" customHeight="1" x14ac:dyDescent="0.2">
      <c r="A6" s="78" t="s">
        <v>175</v>
      </c>
      <c r="B6" s="76">
        <v>200</v>
      </c>
    </row>
    <row r="7" spans="1:3" ht="22" customHeight="1" x14ac:dyDescent="0.2">
      <c r="A7" s="78" t="s">
        <v>176</v>
      </c>
      <c r="B7" s="76">
        <v>159</v>
      </c>
    </row>
    <row r="8" spans="1:3" ht="22" customHeight="1" x14ac:dyDescent="0.2">
      <c r="A8" s="78" t="s">
        <v>177</v>
      </c>
      <c r="B8" s="76">
        <v>0</v>
      </c>
    </row>
    <row r="9" spans="1:3" ht="22" customHeight="1" x14ac:dyDescent="0.2">
      <c r="A9" s="78" t="s">
        <v>178</v>
      </c>
      <c r="B9" s="76">
        <v>20</v>
      </c>
    </row>
    <row r="10" spans="1:3" ht="22" customHeight="1" x14ac:dyDescent="0.2">
      <c r="A10" s="78" t="s">
        <v>46</v>
      </c>
      <c r="B10" s="76">
        <v>100</v>
      </c>
    </row>
    <row r="11" spans="1:3" ht="22" customHeight="1" x14ac:dyDescent="0.2">
      <c r="B11" s="79">
        <f>SUM(B2:B10)</f>
        <v>1179</v>
      </c>
      <c r="C11" s="77"/>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2017-2018 Accounts</vt:lpstr>
      <vt:lpstr>2018-2019 Accounts</vt:lpstr>
      <vt:lpstr>2019-2020 Accounts</vt:lpstr>
      <vt:lpstr>2020-2021 Accounts</vt:lpstr>
      <vt:lpstr>2021-2022 Accounts</vt:lpstr>
      <vt:lpstr>2022-2023 Accounts</vt:lpstr>
      <vt:lpstr>2023-2024 Accounts</vt:lpstr>
      <vt:lpstr>Budget</vt:lpstr>
      <vt:lpstr>SALC Reconnect Comm Grant</vt:lpstr>
      <vt:lpstr>Asset Register</vt:lpstr>
      <vt:lpstr>Annual Return Acct Statement</vt:lpstr>
      <vt:lpstr>'2019-2020 Accounts'!Print_Area</vt:lpstr>
      <vt:lpstr>'2020-2021 Accounts'!Print_Area</vt:lpstr>
      <vt:lpstr>'2022-2023 Accounts'!Print_Area</vt:lpstr>
      <vt:lpstr>'Asset Register'!Print_Area</vt:lpstr>
      <vt:lpstr>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Hema Stanley</dc:creator>
  <cp:lastModifiedBy>Hema Stanley</cp:lastModifiedBy>
  <cp:lastPrinted>2023-06-24T15:33:57Z</cp:lastPrinted>
  <dcterms:created xsi:type="dcterms:W3CDTF">2019-04-26T20:42:43Z</dcterms:created>
  <dcterms:modified xsi:type="dcterms:W3CDTF">2023-06-24T15:47:33Z</dcterms:modified>
</cp:coreProperties>
</file>