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3 Agendas &amp; Minutes/2023/"/>
    </mc:Choice>
  </mc:AlternateContent>
  <xr:revisionPtr revIDLastSave="0" documentId="8_{578DF2A6-38F2-424D-B064-3A5C45D2C180}" xr6:coauthVersionLast="47" xr6:coauthVersionMax="47" xr10:uidLastSave="{00000000-0000-0000-0000-000000000000}"/>
  <bookViews>
    <workbookView xWindow="0" yWindow="500" windowWidth="28800" windowHeight="16080" activeTab="1" xr2:uid="{0717E301-F43E-48FC-844D-C5FD0541A2EF}"/>
  </bookViews>
  <sheets>
    <sheet name="Draft" sheetId="1" r:id="rId1"/>
    <sheet name="Agre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H18" i="2"/>
  <c r="C25" i="2" s="1"/>
  <c r="C18" i="2"/>
  <c r="B18" i="2"/>
  <c r="E17" i="2"/>
  <c r="F17" i="2" s="1"/>
  <c r="E16" i="2"/>
  <c r="F16" i="2" s="1"/>
  <c r="E15" i="2"/>
  <c r="E14" i="2"/>
  <c r="F14" i="2" s="1"/>
  <c r="D14" i="2"/>
  <c r="F13" i="2"/>
  <c r="E13" i="2"/>
  <c r="E12" i="2"/>
  <c r="E11" i="2"/>
  <c r="E10" i="2"/>
  <c r="F10" i="2" s="1"/>
  <c r="D9" i="2"/>
  <c r="E9" i="2" s="1"/>
  <c r="F9" i="2" s="1"/>
  <c r="E8" i="2"/>
  <c r="F8" i="2" s="1"/>
  <c r="E7" i="2"/>
  <c r="F7" i="2" s="1"/>
  <c r="E6" i="2"/>
  <c r="F6" i="2" s="1"/>
  <c r="E5" i="2"/>
  <c r="F5" i="2" s="1"/>
  <c r="E4" i="2"/>
  <c r="D3" i="2"/>
  <c r="D18" i="2" s="1"/>
  <c r="G34" i="1"/>
  <c r="G35" i="1"/>
  <c r="G36" i="1"/>
  <c r="G37" i="1"/>
  <c r="G38" i="1"/>
  <c r="G39" i="1"/>
  <c r="G33" i="1"/>
  <c r="G30" i="1"/>
  <c r="F30" i="1"/>
  <c r="E30" i="1"/>
  <c r="G24" i="1"/>
  <c r="G21" i="1"/>
  <c r="G20" i="1"/>
  <c r="F21" i="1"/>
  <c r="F20" i="1"/>
  <c r="F24" i="1"/>
  <c r="G9" i="1"/>
  <c r="D14" i="1"/>
  <c r="E14" i="1" s="1"/>
  <c r="F14" i="1" s="1"/>
  <c r="D9" i="1"/>
  <c r="E9" i="1" s="1"/>
  <c r="F9" i="1" s="1"/>
  <c r="E4" i="1"/>
  <c r="F4" i="1" s="1"/>
  <c r="D3" i="1"/>
  <c r="E3" i="1" s="1"/>
  <c r="F3" i="1" s="1"/>
  <c r="E5" i="1"/>
  <c r="F5" i="1" s="1"/>
  <c r="E6" i="1"/>
  <c r="F6" i="1" s="1"/>
  <c r="E7" i="1"/>
  <c r="F7" i="1" s="1"/>
  <c r="E8" i="1"/>
  <c r="F8" i="1" s="1"/>
  <c r="E10" i="1"/>
  <c r="F10" i="1" s="1"/>
  <c r="E11" i="1"/>
  <c r="F11" i="1" s="1"/>
  <c r="E12" i="1"/>
  <c r="F12" i="1" s="1"/>
  <c r="E13" i="1"/>
  <c r="F13" i="1" s="1"/>
  <c r="E15" i="1"/>
  <c r="F15" i="1" s="1"/>
  <c r="E16" i="1"/>
  <c r="F16" i="1" s="1"/>
  <c r="E17" i="1"/>
  <c r="F17" i="1" s="1"/>
  <c r="C18" i="1"/>
  <c r="B18" i="1"/>
  <c r="I18" i="1"/>
  <c r="E25" i="1" s="1"/>
  <c r="F11" i="2" l="1"/>
  <c r="C23" i="2"/>
  <c r="F12" i="2"/>
  <c r="F15" i="2"/>
  <c r="E3" i="2"/>
  <c r="F4" i="2"/>
  <c r="E26" i="1"/>
  <c r="F25" i="1"/>
  <c r="F26" i="1" s="1"/>
  <c r="G25" i="1"/>
  <c r="G26" i="1" s="1"/>
  <c r="F18" i="1"/>
  <c r="G17" i="1"/>
  <c r="G5" i="1"/>
  <c r="G4" i="1"/>
  <c r="G12" i="1"/>
  <c r="G16" i="1"/>
  <c r="G15" i="1"/>
  <c r="G11" i="1"/>
  <c r="G7" i="1"/>
  <c r="G3" i="1"/>
  <c r="G10" i="1"/>
  <c r="G6" i="1"/>
  <c r="D18" i="1"/>
  <c r="E22" i="1" s="1"/>
  <c r="E18" i="1"/>
  <c r="I27" i="1"/>
  <c r="C26" i="2" l="1"/>
  <c r="C27" i="2" s="1"/>
  <c r="F3" i="2"/>
  <c r="F18" i="2" s="1"/>
  <c r="E18" i="2"/>
  <c r="G22" i="1"/>
  <c r="E23" i="1"/>
  <c r="F22" i="1"/>
  <c r="F23" i="1" s="1"/>
  <c r="F27" i="1" s="1"/>
  <c r="G18" i="1"/>
  <c r="G23" i="1" l="1"/>
  <c r="G27" i="1" s="1"/>
  <c r="E27" i="1"/>
</calcChain>
</file>

<file path=xl/sharedStrings.xml><?xml version="1.0" encoding="utf-8"?>
<sst xmlns="http://schemas.openxmlformats.org/spreadsheetml/2006/main" count="126" uniqueCount="75">
  <si>
    <t>Budget 2022-2023</t>
  </si>
  <si>
    <t>Budget 2023-2024</t>
  </si>
  <si>
    <t xml:space="preserve">Description </t>
  </si>
  <si>
    <t>Village Hall Hire</t>
  </si>
  <si>
    <t>Staff Costs</t>
  </si>
  <si>
    <t>Insurance</t>
  </si>
  <si>
    <t>Subscriptions (SALC)</t>
  </si>
  <si>
    <t>HDVA Loan</t>
  </si>
  <si>
    <t>Maintenance (grass cutting)</t>
  </si>
  <si>
    <t>Contingency</t>
  </si>
  <si>
    <t>Ringfenced (SIDS)</t>
  </si>
  <si>
    <t>less</t>
  </si>
  <si>
    <t>spend to come</t>
  </si>
  <si>
    <t>2023_2024 spend</t>
  </si>
  <si>
    <t>SID Installation</t>
  </si>
  <si>
    <t>Traffic Survey</t>
  </si>
  <si>
    <t>Spend to date</t>
  </si>
  <si>
    <t>Spend to come</t>
  </si>
  <si>
    <t>Plus 10% on actual spend</t>
  </si>
  <si>
    <t>Staff costs expenses (phone &amp; Internet)</t>
  </si>
  <si>
    <t>Website &amp; IT</t>
  </si>
  <si>
    <t>Spend from Reserve</t>
  </si>
  <si>
    <t>Precept</t>
  </si>
  <si>
    <t>SALC - Reconnect Communities Fund</t>
  </si>
  <si>
    <t>Other Spend (bank charges amd Jubilee)</t>
  </si>
  <si>
    <t>£3 and £9 - invoices received. Assume £9 to come</t>
  </si>
  <si>
    <t>Ink and Paper</t>
  </si>
  <si>
    <t>£554.99 2nd installment</t>
  </si>
  <si>
    <t>£5 bank charge Jan, Feb and Mar, £35 ICO</t>
  </si>
  <si>
    <t>Possible Training spend ** not in budget</t>
  </si>
  <si>
    <t>Councillor Training - £20  per councillor(if more than one booked)</t>
  </si>
  <si>
    <t>Available Balance</t>
  </si>
  <si>
    <t>Current Bank Balance as at 19/01/2023</t>
  </si>
  <si>
    <t xml:space="preserve">Total </t>
  </si>
  <si>
    <t>Expected Total Spend</t>
  </si>
  <si>
    <t>Over/Under Spend</t>
  </si>
  <si>
    <t>Explanation of budget</t>
  </si>
  <si>
    <t>Assume hall hire rates do not increase</t>
  </si>
  <si>
    <t>£3024 plus 10%</t>
  </si>
  <si>
    <t>Ink and paper</t>
  </si>
  <si>
    <t>Assumed increase</t>
  </si>
  <si>
    <t>Set loan repayments</t>
  </si>
  <si>
    <t>Maintenance plus microsoft cost</t>
  </si>
  <si>
    <t>stay the same</t>
  </si>
  <si>
    <t>Total required spend and reserve</t>
  </si>
  <si>
    <t>Total Precept required less bank balance</t>
  </si>
  <si>
    <t>This can be varied - minimum is 6 months though</t>
  </si>
  <si>
    <t>Reserve required - 12 months</t>
  </si>
  <si>
    <t>These are just suggestions of possible spend/projects</t>
  </si>
  <si>
    <t>Coronation</t>
  </si>
  <si>
    <t>Grant Budget (this is pc giving out grants)</t>
  </si>
  <si>
    <t>contribution to traffic works 9 such as crossing)</t>
  </si>
  <si>
    <t>Training - £200 clerk £300 (approx 12 councillor trainings)</t>
  </si>
  <si>
    <t>Precept cost on Band D</t>
  </si>
  <si>
    <t xml:space="preserve">2022-2023 was £5.54 </t>
  </si>
  <si>
    <t>Extra precept</t>
  </si>
  <si>
    <t>extra council tax</t>
  </si>
  <si>
    <t>extra over 10 months</t>
  </si>
  <si>
    <t>2022-2023 was £55.38</t>
  </si>
  <si>
    <t>Bank fees</t>
  </si>
  <si>
    <t>£11.28 Microsoft Jan, Feb and March</t>
  </si>
  <si>
    <t>Spend to come details (not paid yet)</t>
  </si>
  <si>
    <t>£ 755.94 salary and PAYE, Jan, Feb, Mar</t>
  </si>
  <si>
    <t>6 months</t>
  </si>
  <si>
    <t>9 months</t>
  </si>
  <si>
    <t xml:space="preserve">12 months </t>
  </si>
  <si>
    <t>Monthly cost - Precept spread over 10 months</t>
  </si>
  <si>
    <t>Defribrilator</t>
  </si>
  <si>
    <t>No grant if necessary</t>
  </si>
  <si>
    <t>No grant if nessary</t>
  </si>
  <si>
    <t>Training</t>
  </si>
  <si>
    <t>Holford Parish Council - Budget  for April 2023 to March 2024</t>
  </si>
  <si>
    <t>Approx Reserve required - 6months</t>
  </si>
  <si>
    <t>Defibrilator pads</t>
  </si>
  <si>
    <t>SID Installation match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</si>
</sst>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Font="1"/>
    <xf numFmtId="0" fontId="3" fillId="0" borderId="0" xfId="0" applyFont="1"/>
    <xf numFmtId="164" fontId="3" fillId="0" borderId="0" xfId="1" applyFont="1"/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164" fontId="0" fillId="0" borderId="0" xfId="1" applyFont="1" applyFill="1"/>
    <xf numFmtId="0" fontId="0" fillId="2" borderId="0" xfId="0" applyFill="1"/>
    <xf numFmtId="0" fontId="0" fillId="3" borderId="0" xfId="0" applyFill="1"/>
    <xf numFmtId="164" fontId="0" fillId="3" borderId="0" xfId="1" applyFont="1" applyFill="1"/>
    <xf numFmtId="164" fontId="0" fillId="4" borderId="0" xfId="1" applyFont="1" applyFill="1"/>
    <xf numFmtId="164" fontId="0" fillId="5" borderId="0" xfId="1" applyFont="1" applyFill="1"/>
    <xf numFmtId="164" fontId="0" fillId="6" borderId="0" xfId="1" applyFont="1" applyFill="1"/>
    <xf numFmtId="40" fontId="0" fillId="0" borderId="0" xfId="1" applyNumberFormat="1" applyFont="1"/>
    <xf numFmtId="164" fontId="2" fillId="4" borderId="0" xfId="1" applyFont="1" applyFill="1"/>
    <xf numFmtId="164" fontId="2" fillId="7" borderId="1" xfId="1" applyFont="1" applyFill="1" applyBorder="1"/>
    <xf numFmtId="164" fontId="2" fillId="2" borderId="1" xfId="1" applyFont="1" applyFill="1" applyBorder="1"/>
    <xf numFmtId="44" fontId="0" fillId="0" borderId="0" xfId="0" applyNumberFormat="1"/>
    <xf numFmtId="164" fontId="2" fillId="2" borderId="0" xfId="1" applyFont="1" applyFill="1" applyBorder="1"/>
    <xf numFmtId="164" fontId="2" fillId="5" borderId="2" xfId="1" applyFont="1" applyFill="1" applyBorder="1"/>
    <xf numFmtId="164" fontId="2" fillId="0" borderId="2" xfId="1" applyFont="1" applyBorder="1"/>
    <xf numFmtId="164" fontId="2" fillId="6" borderId="2" xfId="1" applyFont="1" applyFill="1" applyBorder="1"/>
    <xf numFmtId="0" fontId="2" fillId="0" borderId="2" xfId="0" applyFont="1" applyBorder="1"/>
    <xf numFmtId="164" fontId="2" fillId="4" borderId="2" xfId="1" applyFont="1" applyFill="1" applyBorder="1"/>
    <xf numFmtId="0" fontId="0" fillId="4" borderId="0" xfId="0" applyFill="1"/>
    <xf numFmtId="0" fontId="0" fillId="8" borderId="0" xfId="0" applyFill="1"/>
    <xf numFmtId="164" fontId="2" fillId="0" borderId="2" xfId="1" applyFont="1" applyFill="1" applyBorder="1"/>
    <xf numFmtId="164" fontId="4" fillId="0" borderId="0" xfId="1" applyFont="1"/>
    <xf numFmtId="164" fontId="0" fillId="8" borderId="1" xfId="1" applyFont="1" applyFill="1" applyBorder="1"/>
    <xf numFmtId="0" fontId="2" fillId="3" borderId="0" xfId="0" applyFont="1" applyFill="1"/>
    <xf numFmtId="164" fontId="0" fillId="9" borderId="0" xfId="1" applyFont="1" applyFill="1"/>
    <xf numFmtId="0" fontId="2" fillId="0" borderId="0" xfId="0" applyFont="1" applyFill="1"/>
    <xf numFmtId="44" fontId="0" fillId="0" borderId="0" xfId="0" applyNumberFormat="1" applyFill="1"/>
    <xf numFmtId="0" fontId="0" fillId="0" borderId="0" xfId="0" applyFill="1"/>
    <xf numFmtId="164" fontId="2" fillId="0" borderId="0" xfId="1" applyFont="1" applyFill="1" applyBorder="1"/>
    <xf numFmtId="164" fontId="2" fillId="7" borderId="3" xfId="1" applyFont="1" applyFill="1" applyBorder="1"/>
    <xf numFmtId="164" fontId="2" fillId="2" borderId="3" xfId="1" applyFont="1" applyFill="1" applyBorder="1"/>
    <xf numFmtId="164" fontId="0" fillId="0" borderId="0" xfId="1" applyFont="1" applyFill="1" applyBorder="1"/>
    <xf numFmtId="0" fontId="3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C2E0-3393-48E8-8A2B-10D607E76233}">
  <dimension ref="A1:J41"/>
  <sheetViews>
    <sheetView workbookViewId="0">
      <selection sqref="A1:XFD1048576"/>
    </sheetView>
  </sheetViews>
  <sheetFormatPr baseColWidth="10" defaultColWidth="12.5" defaultRowHeight="15" x14ac:dyDescent="0.2"/>
  <cols>
    <col min="1" max="1" width="44.83203125" customWidth="1"/>
    <col min="2" max="2" width="13.1640625" style="3" bestFit="1" customWidth="1"/>
    <col min="3" max="7" width="13.1640625" style="3" customWidth="1"/>
    <col min="8" max="8" width="53.5" customWidth="1"/>
    <col min="9" max="9" width="13.1640625" style="3" bestFit="1" customWidth="1"/>
    <col min="10" max="10" width="31.33203125" customWidth="1"/>
  </cols>
  <sheetData>
    <row r="1" spans="1:10" s="4" customFormat="1" ht="16" x14ac:dyDescent="0.2">
      <c r="A1" s="4" t="s">
        <v>2</v>
      </c>
      <c r="B1" s="5"/>
      <c r="C1" s="5"/>
      <c r="D1" s="5"/>
      <c r="E1" s="5"/>
      <c r="F1" s="5"/>
      <c r="G1" s="5"/>
      <c r="I1" s="5"/>
    </row>
    <row r="2" spans="1:10" s="6" customFormat="1" ht="34" x14ac:dyDescent="0.2">
      <c r="A2" s="6" t="s">
        <v>2</v>
      </c>
      <c r="B2" s="7" t="s">
        <v>0</v>
      </c>
      <c r="C2" s="7" t="s">
        <v>16</v>
      </c>
      <c r="D2" s="7" t="s">
        <v>17</v>
      </c>
      <c r="E2" s="7" t="s">
        <v>34</v>
      </c>
      <c r="F2" s="7" t="s">
        <v>35</v>
      </c>
      <c r="G2" s="7" t="s">
        <v>18</v>
      </c>
      <c r="H2" s="6" t="s">
        <v>61</v>
      </c>
      <c r="I2" s="7" t="s">
        <v>1</v>
      </c>
      <c r="J2" s="6" t="s">
        <v>36</v>
      </c>
    </row>
    <row r="3" spans="1:10" x14ac:dyDescent="0.2">
      <c r="A3" t="s">
        <v>3</v>
      </c>
      <c r="B3" s="13">
        <v>90</v>
      </c>
      <c r="C3" s="3">
        <v>78.75</v>
      </c>
      <c r="D3" s="8">
        <f>3+9+9</f>
        <v>21</v>
      </c>
      <c r="E3" s="14">
        <f>SUM(C3+D3)</f>
        <v>99.75</v>
      </c>
      <c r="F3" s="15">
        <f>SUM(B3-E3)</f>
        <v>-9.75</v>
      </c>
      <c r="G3" s="3">
        <f>SUM(E3*10%)</f>
        <v>9.9750000000000014</v>
      </c>
      <c r="H3" t="s">
        <v>25</v>
      </c>
      <c r="I3" s="12">
        <v>100</v>
      </c>
      <c r="J3" t="s">
        <v>37</v>
      </c>
    </row>
    <row r="4" spans="1:10" x14ac:dyDescent="0.2">
      <c r="A4" t="s">
        <v>4</v>
      </c>
      <c r="B4" s="13">
        <v>3250</v>
      </c>
      <c r="C4" s="3">
        <v>2665.56</v>
      </c>
      <c r="D4" s="3">
        <v>756</v>
      </c>
      <c r="E4" s="14">
        <f t="shared" ref="E4:E17" si="0">SUM(C4+D4)</f>
        <v>3421.56</v>
      </c>
      <c r="F4" s="15">
        <f t="shared" ref="F4:F17" si="1">SUM(B4-E4)</f>
        <v>-171.55999999999995</v>
      </c>
      <c r="G4" s="3">
        <f t="shared" ref="G4:G17" si="2">SUM(E4*10%)</f>
        <v>342.15600000000001</v>
      </c>
      <c r="H4" t="s">
        <v>62</v>
      </c>
      <c r="I4" s="12">
        <v>3326</v>
      </c>
      <c r="J4" t="s">
        <v>38</v>
      </c>
    </row>
    <row r="5" spans="1:10" x14ac:dyDescent="0.2">
      <c r="A5" t="s">
        <v>19</v>
      </c>
      <c r="B5" s="13">
        <v>600</v>
      </c>
      <c r="C5" s="3">
        <v>161.06</v>
      </c>
      <c r="D5" s="3">
        <v>30</v>
      </c>
      <c r="E5" s="14">
        <f t="shared" si="0"/>
        <v>191.06</v>
      </c>
      <c r="F5" s="15">
        <f t="shared" si="1"/>
        <v>408.94</v>
      </c>
      <c r="G5" s="3">
        <f t="shared" si="2"/>
        <v>19.106000000000002</v>
      </c>
      <c r="H5" t="s">
        <v>26</v>
      </c>
      <c r="I5" s="12">
        <v>60</v>
      </c>
      <c r="J5" t="s">
        <v>39</v>
      </c>
    </row>
    <row r="6" spans="1:10" x14ac:dyDescent="0.2">
      <c r="A6" t="s">
        <v>5</v>
      </c>
      <c r="B6" s="13">
        <v>400</v>
      </c>
      <c r="C6" s="3">
        <v>488.99</v>
      </c>
      <c r="D6" s="3">
        <v>0</v>
      </c>
      <c r="E6" s="14">
        <f t="shared" si="0"/>
        <v>488.99</v>
      </c>
      <c r="F6" s="15">
        <f t="shared" si="1"/>
        <v>-88.990000000000009</v>
      </c>
      <c r="G6" s="3">
        <f t="shared" si="2"/>
        <v>48.899000000000001</v>
      </c>
      <c r="I6" s="12">
        <v>540</v>
      </c>
      <c r="J6" t="s">
        <v>40</v>
      </c>
    </row>
    <row r="7" spans="1:10" x14ac:dyDescent="0.2">
      <c r="A7" t="s">
        <v>6</v>
      </c>
      <c r="B7" s="13">
        <v>100</v>
      </c>
      <c r="C7" s="3">
        <v>81.58</v>
      </c>
      <c r="D7" s="3">
        <v>0</v>
      </c>
      <c r="E7" s="14">
        <f t="shared" si="0"/>
        <v>81.58</v>
      </c>
      <c r="F7" s="15">
        <f t="shared" si="1"/>
        <v>18.420000000000002</v>
      </c>
      <c r="G7" s="3">
        <f t="shared" si="2"/>
        <v>8.1579999999999995</v>
      </c>
      <c r="I7" s="12">
        <v>100</v>
      </c>
    </row>
    <row r="8" spans="1:10" x14ac:dyDescent="0.2">
      <c r="A8" t="s">
        <v>7</v>
      </c>
      <c r="B8" s="13">
        <v>1110</v>
      </c>
      <c r="C8" s="3">
        <v>554.99</v>
      </c>
      <c r="D8" s="3">
        <v>554.99</v>
      </c>
      <c r="E8" s="14">
        <f t="shared" si="0"/>
        <v>1109.98</v>
      </c>
      <c r="F8" s="15">
        <f t="shared" si="1"/>
        <v>1.999999999998181E-2</v>
      </c>
      <c r="H8" t="s">
        <v>27</v>
      </c>
      <c r="I8" s="12">
        <v>1110</v>
      </c>
      <c r="J8" t="s">
        <v>41</v>
      </c>
    </row>
    <row r="9" spans="1:10" x14ac:dyDescent="0.2">
      <c r="A9" t="s">
        <v>20</v>
      </c>
      <c r="B9" s="13">
        <v>500</v>
      </c>
      <c r="C9" s="3">
        <v>554.45000000000005</v>
      </c>
      <c r="D9" s="3">
        <f>11.28+11.98+11.98</f>
        <v>35.239999999999995</v>
      </c>
      <c r="E9" s="14">
        <f t="shared" si="0"/>
        <v>589.69000000000005</v>
      </c>
      <c r="F9" s="15">
        <f t="shared" si="1"/>
        <v>-89.690000000000055</v>
      </c>
      <c r="G9" s="3">
        <f>11.28*3</f>
        <v>33.839999999999996</v>
      </c>
      <c r="H9" t="s">
        <v>60</v>
      </c>
      <c r="I9" s="12">
        <v>650</v>
      </c>
      <c r="J9" t="s">
        <v>42</v>
      </c>
    </row>
    <row r="10" spans="1:10" x14ac:dyDescent="0.2">
      <c r="A10" t="s">
        <v>8</v>
      </c>
      <c r="B10" s="13">
        <v>1300</v>
      </c>
      <c r="C10" s="3">
        <v>894</v>
      </c>
      <c r="D10" s="3">
        <v>0</v>
      </c>
      <c r="E10" s="14">
        <f t="shared" si="0"/>
        <v>894</v>
      </c>
      <c r="F10" s="15">
        <f t="shared" si="1"/>
        <v>406</v>
      </c>
      <c r="G10" s="3">
        <f t="shared" si="2"/>
        <v>89.4</v>
      </c>
      <c r="I10" s="12">
        <v>1300</v>
      </c>
      <c r="J10" t="s">
        <v>43</v>
      </c>
    </row>
    <row r="11" spans="1:10" x14ac:dyDescent="0.2">
      <c r="A11" t="s">
        <v>9</v>
      </c>
      <c r="B11" s="13">
        <v>200</v>
      </c>
      <c r="C11" s="3">
        <v>41.6</v>
      </c>
      <c r="D11" s="3">
        <v>0</v>
      </c>
      <c r="E11" s="14">
        <f t="shared" si="0"/>
        <v>41.6</v>
      </c>
      <c r="F11" s="15">
        <f t="shared" si="1"/>
        <v>158.4</v>
      </c>
      <c r="G11" s="3">
        <f t="shared" si="2"/>
        <v>4.16</v>
      </c>
      <c r="I11" s="12">
        <v>200</v>
      </c>
    </row>
    <row r="12" spans="1:10" ht="16" x14ac:dyDescent="0.2">
      <c r="A12" s="2" t="s">
        <v>21</v>
      </c>
      <c r="B12" s="13">
        <v>0</v>
      </c>
      <c r="D12" s="3">
        <v>0</v>
      </c>
      <c r="E12" s="14">
        <f t="shared" si="0"/>
        <v>0</v>
      </c>
      <c r="F12" s="15">
        <f t="shared" si="1"/>
        <v>0</v>
      </c>
      <c r="G12" s="3">
        <f t="shared" si="2"/>
        <v>0</v>
      </c>
      <c r="I12" s="12"/>
    </row>
    <row r="13" spans="1:10" ht="16" x14ac:dyDescent="0.2">
      <c r="A13" s="2" t="s">
        <v>23</v>
      </c>
      <c r="B13" s="13"/>
      <c r="C13" s="3">
        <v>837.47</v>
      </c>
      <c r="D13" s="3">
        <v>0</v>
      </c>
      <c r="E13" s="14">
        <f t="shared" si="0"/>
        <v>837.47</v>
      </c>
      <c r="F13" s="15">
        <f t="shared" si="1"/>
        <v>-837.47</v>
      </c>
      <c r="I13" s="12"/>
    </row>
    <row r="14" spans="1:10" ht="16" x14ac:dyDescent="0.2">
      <c r="A14" s="2" t="s">
        <v>24</v>
      </c>
      <c r="B14" s="13"/>
      <c r="C14" s="3">
        <v>1528.55</v>
      </c>
      <c r="D14" s="3">
        <f>15+35</f>
        <v>50</v>
      </c>
      <c r="E14" s="14">
        <f t="shared" si="0"/>
        <v>1578.55</v>
      </c>
      <c r="F14" s="15">
        <f t="shared" si="1"/>
        <v>-1578.55</v>
      </c>
      <c r="H14" t="s">
        <v>28</v>
      </c>
      <c r="I14" s="12">
        <v>60</v>
      </c>
      <c r="J14" t="s">
        <v>59</v>
      </c>
    </row>
    <row r="15" spans="1:10" ht="16" x14ac:dyDescent="0.2">
      <c r="A15" s="2" t="s">
        <v>29</v>
      </c>
      <c r="B15" s="13"/>
      <c r="E15" s="14">
        <f t="shared" si="0"/>
        <v>0</v>
      </c>
      <c r="F15" s="15">
        <f t="shared" si="1"/>
        <v>0</v>
      </c>
      <c r="G15" s="3">
        <f t="shared" si="2"/>
        <v>0</v>
      </c>
      <c r="H15" t="s">
        <v>30</v>
      </c>
      <c r="I15" s="12"/>
    </row>
    <row r="16" spans="1:10" x14ac:dyDescent="0.2">
      <c r="A16" s="2"/>
      <c r="B16" s="13"/>
      <c r="E16" s="14">
        <f t="shared" si="0"/>
        <v>0</v>
      </c>
      <c r="F16" s="15">
        <f t="shared" si="1"/>
        <v>0</v>
      </c>
      <c r="G16" s="3">
        <f t="shared" si="2"/>
        <v>0</v>
      </c>
      <c r="I16" s="12"/>
    </row>
    <row r="17" spans="1:10" x14ac:dyDescent="0.2">
      <c r="B17" s="13"/>
      <c r="E17" s="14">
        <f t="shared" si="0"/>
        <v>0</v>
      </c>
      <c r="F17" s="15">
        <f t="shared" si="1"/>
        <v>0</v>
      </c>
      <c r="G17" s="3">
        <f t="shared" si="2"/>
        <v>0</v>
      </c>
      <c r="I17" s="12"/>
    </row>
    <row r="18" spans="1:10" s="1" customFormat="1" ht="16" thickBot="1" x14ac:dyDescent="0.25">
      <c r="A18" s="1" t="s">
        <v>33</v>
      </c>
      <c r="B18" s="21">
        <f>SUM(B3:B17)</f>
        <v>7550</v>
      </c>
      <c r="C18" s="22">
        <f>SUM(C3:C17)</f>
        <v>7887</v>
      </c>
      <c r="D18" s="22">
        <f t="shared" ref="D18:E18" si="3">SUM(D3:D17)</f>
        <v>1447.23</v>
      </c>
      <c r="E18" s="23">
        <f t="shared" si="3"/>
        <v>9334.2300000000014</v>
      </c>
      <c r="F18" s="28">
        <f t="shared" ref="F18" si="4">SUM(F3:F17)</f>
        <v>-1784.23</v>
      </c>
      <c r="G18" s="28">
        <f t="shared" ref="G18" si="5">SUM(G3:G17)</f>
        <v>555.69399999999996</v>
      </c>
      <c r="H18" s="24"/>
      <c r="I18" s="25">
        <f>SUM(I3:I17)</f>
        <v>7446</v>
      </c>
    </row>
    <row r="19" spans="1:10" x14ac:dyDescent="0.2">
      <c r="A19" t="s">
        <v>22</v>
      </c>
      <c r="B19" s="3">
        <v>7550</v>
      </c>
      <c r="E19" s="29" t="s">
        <v>65</v>
      </c>
      <c r="F19" s="29" t="s">
        <v>63</v>
      </c>
      <c r="G19" s="29" t="s">
        <v>64</v>
      </c>
    </row>
    <row r="20" spans="1:10" x14ac:dyDescent="0.2">
      <c r="A20" t="s">
        <v>32</v>
      </c>
      <c r="E20" s="3">
        <v>12068.97</v>
      </c>
      <c r="F20" s="3">
        <f>SUM(E20)</f>
        <v>12068.97</v>
      </c>
      <c r="G20" s="3">
        <f>SUM(E20)</f>
        <v>12068.97</v>
      </c>
    </row>
    <row r="21" spans="1:10" x14ac:dyDescent="0.2">
      <c r="A21" t="s">
        <v>10</v>
      </c>
      <c r="B21" s="3" t="s">
        <v>11</v>
      </c>
      <c r="E21" s="3">
        <v>4854</v>
      </c>
      <c r="F21" s="3">
        <f t="shared" ref="F21:F22" si="6">SUM(E21)</f>
        <v>4854</v>
      </c>
      <c r="G21" s="3">
        <f t="shared" ref="G21:G23" si="7">SUM(E21)</f>
        <v>4854</v>
      </c>
    </row>
    <row r="22" spans="1:10" ht="16" thickBot="1" x14ac:dyDescent="0.25">
      <c r="A22" t="s">
        <v>12</v>
      </c>
      <c r="B22" s="3" t="s">
        <v>11</v>
      </c>
      <c r="E22" s="3">
        <f>SUM(D18)</f>
        <v>1447.23</v>
      </c>
      <c r="F22" s="3">
        <f t="shared" si="6"/>
        <v>1447.23</v>
      </c>
      <c r="G22" s="3">
        <f t="shared" si="7"/>
        <v>1447.23</v>
      </c>
    </row>
    <row r="23" spans="1:10" ht="16" thickBot="1" x14ac:dyDescent="0.25">
      <c r="A23" t="s">
        <v>31</v>
      </c>
      <c r="E23" s="17">
        <f>SUM(E20-E21-E22)</f>
        <v>5767.74</v>
      </c>
      <c r="F23" s="17">
        <f>SUM(F20-F21-F22)</f>
        <v>5767.74</v>
      </c>
      <c r="G23" s="30">
        <f t="shared" si="7"/>
        <v>5767.74</v>
      </c>
    </row>
    <row r="24" spans="1:10" x14ac:dyDescent="0.2">
      <c r="A24" t="s">
        <v>47</v>
      </c>
      <c r="E24" s="3">
        <v>7400</v>
      </c>
      <c r="F24" s="3">
        <f>SUM(E24/2)</f>
        <v>3700</v>
      </c>
      <c r="G24" s="3">
        <f>SUM(E24/4*3)</f>
        <v>5550</v>
      </c>
      <c r="H24" s="3" t="s">
        <v>46</v>
      </c>
    </row>
    <row r="25" spans="1:10" ht="16" thickBot="1" x14ac:dyDescent="0.25">
      <c r="A25" s="26" t="s">
        <v>13</v>
      </c>
      <c r="B25" s="8"/>
      <c r="C25" s="8"/>
      <c r="D25" s="8"/>
      <c r="E25" s="16">
        <f>SUM(I18)</f>
        <v>7446</v>
      </c>
      <c r="F25" s="16">
        <f>SUM(E25)</f>
        <v>7446</v>
      </c>
      <c r="G25" s="12">
        <f>SUM(I18)</f>
        <v>7446</v>
      </c>
      <c r="I25" s="8"/>
    </row>
    <row r="26" spans="1:10" ht="16" thickBot="1" x14ac:dyDescent="0.25">
      <c r="A26" s="27" t="s">
        <v>44</v>
      </c>
      <c r="B26" s="8"/>
      <c r="C26" s="8"/>
      <c r="D26" s="8"/>
      <c r="E26" s="17">
        <f>SUM(E24:E25)</f>
        <v>14846</v>
      </c>
      <c r="F26" s="17">
        <f>SUM(F24:F25)</f>
        <v>11146</v>
      </c>
      <c r="G26" s="17">
        <f>SUM(G24:G25)</f>
        <v>12996</v>
      </c>
      <c r="I26" s="8"/>
    </row>
    <row r="27" spans="1:10" ht="16" thickBot="1" x14ac:dyDescent="0.25">
      <c r="A27" s="9" t="s">
        <v>45</v>
      </c>
      <c r="E27" s="18">
        <f>SUM(E26-E23)</f>
        <v>9078.26</v>
      </c>
      <c r="F27" s="18">
        <f>SUM(F26-F23)</f>
        <v>5378.26</v>
      </c>
      <c r="G27" s="18">
        <f>SUM(G26-G23)</f>
        <v>7228.26</v>
      </c>
      <c r="I27" s="8">
        <f>SUM(I24:I25)</f>
        <v>0</v>
      </c>
    </row>
    <row r="28" spans="1:10" x14ac:dyDescent="0.2">
      <c r="A28" s="9"/>
      <c r="E28" s="20">
        <v>9080</v>
      </c>
      <c r="F28" s="20">
        <v>5380</v>
      </c>
      <c r="G28" s="20">
        <v>7230</v>
      </c>
      <c r="I28" s="8"/>
    </row>
    <row r="29" spans="1:10" x14ac:dyDescent="0.2">
      <c r="A29" t="s">
        <v>53</v>
      </c>
      <c r="E29" s="20">
        <v>66.56</v>
      </c>
      <c r="F29" s="20">
        <v>39.44</v>
      </c>
      <c r="G29" s="20">
        <v>53</v>
      </c>
      <c r="H29" s="9" t="s">
        <v>58</v>
      </c>
      <c r="I29" s="8"/>
    </row>
    <row r="30" spans="1:10" x14ac:dyDescent="0.2">
      <c r="A30" t="s">
        <v>66</v>
      </c>
      <c r="E30" s="20">
        <f>SUM(E29/10)</f>
        <v>6.6560000000000006</v>
      </c>
      <c r="F30" s="20">
        <f t="shared" ref="F30:G30" si="8">SUM(F29/10)</f>
        <v>3.944</v>
      </c>
      <c r="G30" s="20">
        <f t="shared" si="8"/>
        <v>5.3</v>
      </c>
      <c r="H30" s="9" t="s">
        <v>54</v>
      </c>
      <c r="I30" s="8"/>
    </row>
    <row r="31" spans="1:10" ht="16" x14ac:dyDescent="0.2">
      <c r="A31" s="4"/>
      <c r="H31" s="19"/>
      <c r="I31" s="8"/>
    </row>
    <row r="32" spans="1:10" x14ac:dyDescent="0.2">
      <c r="A32" s="31" t="s">
        <v>48</v>
      </c>
      <c r="B32" s="11"/>
      <c r="C32" s="11"/>
      <c r="D32" s="11"/>
      <c r="E32" s="11" t="s">
        <v>55</v>
      </c>
      <c r="F32" s="11" t="s">
        <v>56</v>
      </c>
      <c r="G32" s="11" t="s">
        <v>57</v>
      </c>
      <c r="H32" s="19"/>
      <c r="I32" s="8"/>
      <c r="J32" s="11"/>
    </row>
    <row r="33" spans="1:9" x14ac:dyDescent="0.2">
      <c r="A33" s="10" t="s">
        <v>49</v>
      </c>
      <c r="B33" s="11"/>
      <c r="C33" s="11"/>
      <c r="D33" s="11"/>
      <c r="E33" s="11">
        <v>500</v>
      </c>
      <c r="F33" s="11">
        <v>3.67</v>
      </c>
      <c r="G33" s="11">
        <f>SUM(F33/10)</f>
        <v>0.36699999999999999</v>
      </c>
      <c r="H33" s="19" t="s">
        <v>69</v>
      </c>
      <c r="I33" s="8"/>
    </row>
    <row r="34" spans="1:9" x14ac:dyDescent="0.2">
      <c r="A34" s="10" t="s">
        <v>49</v>
      </c>
      <c r="B34" s="11"/>
      <c r="C34" s="11"/>
      <c r="D34" s="11"/>
      <c r="E34" s="11">
        <v>1000</v>
      </c>
      <c r="F34" s="11">
        <v>7.33</v>
      </c>
      <c r="G34" s="11">
        <f t="shared" ref="G34:G39" si="9">SUM(F34/10)</f>
        <v>0.73299999999999998</v>
      </c>
      <c r="H34" s="19" t="s">
        <v>68</v>
      </c>
      <c r="I34" s="8"/>
    </row>
    <row r="35" spans="1:9" x14ac:dyDescent="0.2">
      <c r="A35" s="10" t="s">
        <v>14</v>
      </c>
      <c r="B35" s="11"/>
      <c r="C35" s="11"/>
      <c r="D35" s="11"/>
      <c r="E35" s="32">
        <v>3500</v>
      </c>
      <c r="F35" s="11">
        <v>25.66</v>
      </c>
      <c r="G35" s="11">
        <f t="shared" si="9"/>
        <v>2.5659999999999998</v>
      </c>
      <c r="H35" s="19"/>
      <c r="I35" s="8"/>
    </row>
    <row r="36" spans="1:9" x14ac:dyDescent="0.2">
      <c r="A36" s="10" t="s">
        <v>50</v>
      </c>
      <c r="B36" s="11"/>
      <c r="C36" s="11"/>
      <c r="D36" s="11"/>
      <c r="E36" s="11">
        <v>300</v>
      </c>
      <c r="F36" s="11">
        <v>2.2000000000000002</v>
      </c>
      <c r="G36" s="11">
        <f t="shared" si="9"/>
        <v>0.22000000000000003</v>
      </c>
      <c r="H36" s="19"/>
      <c r="I36" s="8"/>
    </row>
    <row r="37" spans="1:9" x14ac:dyDescent="0.2">
      <c r="A37" s="10" t="s">
        <v>15</v>
      </c>
      <c r="B37" s="11"/>
      <c r="C37" s="11"/>
      <c r="D37" s="11"/>
      <c r="E37" s="11">
        <v>500</v>
      </c>
      <c r="F37" s="11">
        <v>3.67</v>
      </c>
      <c r="G37" s="11">
        <f t="shared" si="9"/>
        <v>0.36699999999999999</v>
      </c>
      <c r="H37" s="19"/>
      <c r="I37" s="8"/>
    </row>
    <row r="38" spans="1:9" x14ac:dyDescent="0.2">
      <c r="A38" s="10" t="s">
        <v>51</v>
      </c>
      <c r="B38" s="11"/>
      <c r="C38" s="11"/>
      <c r="D38" s="11"/>
      <c r="E38" s="11">
        <v>5000</v>
      </c>
      <c r="F38" s="11">
        <v>36.65</v>
      </c>
      <c r="G38" s="11">
        <f t="shared" si="9"/>
        <v>3.665</v>
      </c>
      <c r="H38" s="19"/>
      <c r="I38" s="8"/>
    </row>
    <row r="39" spans="1:9" x14ac:dyDescent="0.2">
      <c r="A39" s="10" t="s">
        <v>52</v>
      </c>
      <c r="B39" s="11"/>
      <c r="C39" s="11"/>
      <c r="D39" s="11"/>
      <c r="E39" s="32">
        <v>500</v>
      </c>
      <c r="F39" s="11">
        <v>3.67</v>
      </c>
      <c r="G39" s="11">
        <f t="shared" si="9"/>
        <v>0.36699999999999999</v>
      </c>
      <c r="H39" s="19"/>
      <c r="I39" s="8"/>
    </row>
    <row r="40" spans="1:9" x14ac:dyDescent="0.2">
      <c r="A40" s="10" t="s">
        <v>67</v>
      </c>
      <c r="E40" s="32">
        <v>200</v>
      </c>
    </row>
    <row r="41" spans="1:9" x14ac:dyDescent="0.2">
      <c r="A4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BC9D-2B05-954D-BD68-48F5D31D6572}">
  <dimension ref="A1:I41"/>
  <sheetViews>
    <sheetView tabSelected="1" workbookViewId="0">
      <selection activeCell="E31" sqref="E31"/>
    </sheetView>
  </sheetViews>
  <sheetFormatPr baseColWidth="10" defaultColWidth="12.5" defaultRowHeight="15" x14ac:dyDescent="0.2"/>
  <cols>
    <col min="1" max="1" width="44.83203125" customWidth="1"/>
    <col min="2" max="2" width="13.1640625" style="3" bestFit="1" customWidth="1"/>
    <col min="3" max="6" width="13.1640625" style="3" customWidth="1"/>
    <col min="7" max="7" width="53.5" customWidth="1"/>
    <col min="8" max="8" width="13.1640625" style="3" bestFit="1" customWidth="1"/>
    <col min="9" max="9" width="31.33203125" customWidth="1"/>
  </cols>
  <sheetData>
    <row r="1" spans="1:9" s="4" customFormat="1" ht="16" x14ac:dyDescent="0.2">
      <c r="A1" s="4" t="s">
        <v>71</v>
      </c>
      <c r="B1" s="5"/>
      <c r="C1" s="5"/>
      <c r="D1" s="5"/>
      <c r="E1" s="5"/>
      <c r="F1" s="5"/>
      <c r="H1" s="5"/>
    </row>
    <row r="2" spans="1:9" s="6" customFormat="1" ht="34" x14ac:dyDescent="0.2">
      <c r="A2" s="6" t="s">
        <v>2</v>
      </c>
      <c r="B2" s="7" t="s">
        <v>0</v>
      </c>
      <c r="C2" s="7" t="s">
        <v>16</v>
      </c>
      <c r="D2" s="7" t="s">
        <v>17</v>
      </c>
      <c r="E2" s="7" t="s">
        <v>34</v>
      </c>
      <c r="F2" s="7" t="s">
        <v>35</v>
      </c>
      <c r="G2" s="6" t="s">
        <v>61</v>
      </c>
      <c r="H2" s="7" t="s">
        <v>1</v>
      </c>
      <c r="I2" s="6" t="s">
        <v>36</v>
      </c>
    </row>
    <row r="3" spans="1:9" x14ac:dyDescent="0.2">
      <c r="A3" t="s">
        <v>3</v>
      </c>
      <c r="B3" s="13">
        <v>90</v>
      </c>
      <c r="C3" s="3">
        <v>78.75</v>
      </c>
      <c r="D3" s="8">
        <f>3+9+9</f>
        <v>21</v>
      </c>
      <c r="E3" s="14">
        <f>SUM(C3+D3)</f>
        <v>99.75</v>
      </c>
      <c r="F3" s="15">
        <f>SUM(B3-E3)</f>
        <v>-9.75</v>
      </c>
      <c r="G3" t="s">
        <v>25</v>
      </c>
      <c r="H3" s="12">
        <v>100</v>
      </c>
      <c r="I3" t="s">
        <v>37</v>
      </c>
    </row>
    <row r="4" spans="1:9" x14ac:dyDescent="0.2">
      <c r="A4" t="s">
        <v>4</v>
      </c>
      <c r="B4" s="13">
        <v>3250</v>
      </c>
      <c r="C4" s="3">
        <v>2665.56</v>
      </c>
      <c r="D4" s="3">
        <v>756</v>
      </c>
      <c r="E4" s="14">
        <f t="shared" ref="E4:E17" si="0">SUM(C4+D4)</f>
        <v>3421.56</v>
      </c>
      <c r="F4" s="15">
        <f t="shared" ref="F4:F17" si="1">SUM(B4-E4)</f>
        <v>-171.55999999999995</v>
      </c>
      <c r="G4" t="s">
        <v>62</v>
      </c>
      <c r="H4" s="12">
        <v>3326</v>
      </c>
      <c r="I4" t="s">
        <v>38</v>
      </c>
    </row>
    <row r="5" spans="1:9" x14ac:dyDescent="0.2">
      <c r="A5" t="s">
        <v>19</v>
      </c>
      <c r="B5" s="13">
        <v>600</v>
      </c>
      <c r="C5" s="3">
        <v>161.06</v>
      </c>
      <c r="D5" s="3">
        <v>30</v>
      </c>
      <c r="E5" s="14">
        <f t="shared" si="0"/>
        <v>191.06</v>
      </c>
      <c r="F5" s="15">
        <f t="shared" si="1"/>
        <v>408.94</v>
      </c>
      <c r="G5" t="s">
        <v>26</v>
      </c>
      <c r="H5" s="12">
        <v>60</v>
      </c>
      <c r="I5" t="s">
        <v>39</v>
      </c>
    </row>
    <row r="6" spans="1:9" x14ac:dyDescent="0.2">
      <c r="A6" t="s">
        <v>5</v>
      </c>
      <c r="B6" s="13">
        <v>400</v>
      </c>
      <c r="C6" s="3">
        <v>488.99</v>
      </c>
      <c r="D6" s="3">
        <v>0</v>
      </c>
      <c r="E6" s="14">
        <f t="shared" si="0"/>
        <v>488.99</v>
      </c>
      <c r="F6" s="15">
        <f t="shared" si="1"/>
        <v>-88.990000000000009</v>
      </c>
      <c r="H6" s="12">
        <v>540</v>
      </c>
      <c r="I6" t="s">
        <v>40</v>
      </c>
    </row>
    <row r="7" spans="1:9" x14ac:dyDescent="0.2">
      <c r="A7" t="s">
        <v>6</v>
      </c>
      <c r="B7" s="13">
        <v>100</v>
      </c>
      <c r="C7" s="3">
        <v>81.58</v>
      </c>
      <c r="D7" s="3">
        <v>0</v>
      </c>
      <c r="E7" s="14">
        <f t="shared" si="0"/>
        <v>81.58</v>
      </c>
      <c r="F7" s="15">
        <f t="shared" si="1"/>
        <v>18.420000000000002</v>
      </c>
      <c r="H7" s="12">
        <v>100</v>
      </c>
    </row>
    <row r="8" spans="1:9" x14ac:dyDescent="0.2">
      <c r="A8" t="s">
        <v>7</v>
      </c>
      <c r="B8" s="13">
        <v>1110</v>
      </c>
      <c r="C8" s="3">
        <v>554.99</v>
      </c>
      <c r="D8" s="3">
        <v>554.99</v>
      </c>
      <c r="E8" s="14">
        <f t="shared" si="0"/>
        <v>1109.98</v>
      </c>
      <c r="F8" s="15">
        <f t="shared" si="1"/>
        <v>1.999999999998181E-2</v>
      </c>
      <c r="G8" t="s">
        <v>27</v>
      </c>
      <c r="H8" s="12">
        <v>1110</v>
      </c>
      <c r="I8" t="s">
        <v>41</v>
      </c>
    </row>
    <row r="9" spans="1:9" x14ac:dyDescent="0.2">
      <c r="A9" t="s">
        <v>20</v>
      </c>
      <c r="B9" s="13">
        <v>500</v>
      </c>
      <c r="C9" s="3">
        <v>554.45000000000005</v>
      </c>
      <c r="D9" s="3">
        <f>11.28+11.98+11.98</f>
        <v>35.239999999999995</v>
      </c>
      <c r="E9" s="14">
        <f t="shared" si="0"/>
        <v>589.69000000000005</v>
      </c>
      <c r="F9" s="15">
        <f t="shared" si="1"/>
        <v>-89.690000000000055</v>
      </c>
      <c r="G9" t="s">
        <v>60</v>
      </c>
      <c r="H9" s="12">
        <v>650</v>
      </c>
      <c r="I9" t="s">
        <v>42</v>
      </c>
    </row>
    <row r="10" spans="1:9" x14ac:dyDescent="0.2">
      <c r="A10" t="s">
        <v>8</v>
      </c>
      <c r="B10" s="13">
        <v>1300</v>
      </c>
      <c r="C10" s="3">
        <v>894</v>
      </c>
      <c r="D10" s="3">
        <v>0</v>
      </c>
      <c r="E10" s="14">
        <f t="shared" si="0"/>
        <v>894</v>
      </c>
      <c r="F10" s="15">
        <f t="shared" si="1"/>
        <v>406</v>
      </c>
      <c r="H10" s="12">
        <v>1300</v>
      </c>
      <c r="I10" t="s">
        <v>43</v>
      </c>
    </row>
    <row r="11" spans="1:9" x14ac:dyDescent="0.2">
      <c r="A11" t="s">
        <v>9</v>
      </c>
      <c r="B11" s="13">
        <v>200</v>
      </c>
      <c r="C11" s="3">
        <v>41.6</v>
      </c>
      <c r="D11" s="3">
        <v>0</v>
      </c>
      <c r="E11" s="14">
        <f t="shared" si="0"/>
        <v>41.6</v>
      </c>
      <c r="F11" s="15">
        <f t="shared" si="1"/>
        <v>158.4</v>
      </c>
      <c r="H11" s="12">
        <v>200</v>
      </c>
    </row>
    <row r="12" spans="1:9" ht="16" x14ac:dyDescent="0.2">
      <c r="A12" s="2" t="s">
        <v>21</v>
      </c>
      <c r="B12" s="13">
        <v>0</v>
      </c>
      <c r="D12" s="3">
        <v>0</v>
      </c>
      <c r="E12" s="14">
        <f t="shared" si="0"/>
        <v>0</v>
      </c>
      <c r="F12" s="15">
        <f t="shared" si="1"/>
        <v>0</v>
      </c>
      <c r="H12" s="12">
        <v>500</v>
      </c>
      <c r="I12" t="s">
        <v>70</v>
      </c>
    </row>
    <row r="13" spans="1:9" ht="16" x14ac:dyDescent="0.2">
      <c r="A13" s="2" t="s">
        <v>23</v>
      </c>
      <c r="B13" s="13"/>
      <c r="C13" s="3">
        <v>837.47</v>
      </c>
      <c r="D13" s="3">
        <v>0</v>
      </c>
      <c r="E13" s="14">
        <f t="shared" si="0"/>
        <v>837.47</v>
      </c>
      <c r="F13" s="15">
        <f t="shared" si="1"/>
        <v>-837.47</v>
      </c>
      <c r="H13" s="12">
        <v>200</v>
      </c>
      <c r="I13" t="s">
        <v>73</v>
      </c>
    </row>
    <row r="14" spans="1:9" ht="16" x14ac:dyDescent="0.2">
      <c r="A14" s="2" t="s">
        <v>24</v>
      </c>
      <c r="B14" s="13"/>
      <c r="C14" s="3">
        <v>1528.55</v>
      </c>
      <c r="D14" s="3">
        <f>15+35</f>
        <v>50</v>
      </c>
      <c r="E14" s="14">
        <f t="shared" si="0"/>
        <v>1578.55</v>
      </c>
      <c r="F14" s="15">
        <f t="shared" si="1"/>
        <v>-1578.55</v>
      </c>
      <c r="G14" t="s">
        <v>28</v>
      </c>
      <c r="H14" s="12">
        <v>60</v>
      </c>
      <c r="I14" t="s">
        <v>59</v>
      </c>
    </row>
    <row r="15" spans="1:9" ht="16" x14ac:dyDescent="0.2">
      <c r="A15" s="2" t="s">
        <v>29</v>
      </c>
      <c r="B15" s="13"/>
      <c r="E15" s="14">
        <f t="shared" si="0"/>
        <v>0</v>
      </c>
      <c r="F15" s="15">
        <f t="shared" si="1"/>
        <v>0</v>
      </c>
      <c r="G15" t="s">
        <v>30</v>
      </c>
      <c r="H15" s="12">
        <v>1475</v>
      </c>
      <c r="I15" t="s">
        <v>74</v>
      </c>
    </row>
    <row r="16" spans="1:9" x14ac:dyDescent="0.2">
      <c r="A16" s="2"/>
      <c r="B16" s="13"/>
      <c r="E16" s="14">
        <f t="shared" si="0"/>
        <v>0</v>
      </c>
      <c r="F16" s="15">
        <f t="shared" si="1"/>
        <v>0</v>
      </c>
      <c r="H16" s="12"/>
    </row>
    <row r="17" spans="1:9" x14ac:dyDescent="0.2">
      <c r="B17" s="13"/>
      <c r="E17" s="14">
        <f t="shared" si="0"/>
        <v>0</v>
      </c>
      <c r="F17" s="15">
        <f t="shared" si="1"/>
        <v>0</v>
      </c>
      <c r="H17" s="12"/>
    </row>
    <row r="18" spans="1:9" s="1" customFormat="1" ht="16" thickBot="1" x14ac:dyDescent="0.25">
      <c r="A18" s="1" t="s">
        <v>33</v>
      </c>
      <c r="B18" s="21">
        <f>SUM(B3:B17)</f>
        <v>7550</v>
      </c>
      <c r="C18" s="22">
        <f>SUM(C3:C17)</f>
        <v>7887</v>
      </c>
      <c r="D18" s="22">
        <f t="shared" ref="D18:F18" si="2">SUM(D3:D17)</f>
        <v>1447.23</v>
      </c>
      <c r="E18" s="23">
        <f t="shared" si="2"/>
        <v>9334.2300000000014</v>
      </c>
      <c r="F18" s="28">
        <f t="shared" si="2"/>
        <v>-1784.23</v>
      </c>
      <c r="G18" s="24"/>
      <c r="H18" s="25">
        <f>SUM(H3:H17)</f>
        <v>9621</v>
      </c>
    </row>
    <row r="19" spans="1:9" x14ac:dyDescent="0.2">
      <c r="A19" t="s">
        <v>22</v>
      </c>
      <c r="B19" s="3">
        <v>7550</v>
      </c>
      <c r="E19" s="29"/>
      <c r="F19" s="29"/>
      <c r="G19" s="3"/>
      <c r="H19"/>
    </row>
    <row r="20" spans="1:9" x14ac:dyDescent="0.2">
      <c r="A20" t="s">
        <v>32</v>
      </c>
      <c r="C20" s="3">
        <v>12068.97</v>
      </c>
      <c r="G20" s="3"/>
      <c r="H20"/>
    </row>
    <row r="21" spans="1:9" x14ac:dyDescent="0.2">
      <c r="A21" t="s">
        <v>10</v>
      </c>
      <c r="B21" s="3" t="s">
        <v>11</v>
      </c>
      <c r="C21" s="3">
        <v>4854</v>
      </c>
      <c r="G21" s="3"/>
      <c r="H21"/>
    </row>
    <row r="22" spans="1:9" ht="16" thickBot="1" x14ac:dyDescent="0.25">
      <c r="A22" t="s">
        <v>12</v>
      </c>
      <c r="B22" s="3" t="s">
        <v>11</v>
      </c>
      <c r="C22" s="3">
        <v>1447.23</v>
      </c>
      <c r="E22" s="39"/>
      <c r="G22" s="3"/>
      <c r="H22"/>
    </row>
    <row r="23" spans="1:9" ht="16" thickBot="1" x14ac:dyDescent="0.25">
      <c r="A23" t="s">
        <v>31</v>
      </c>
      <c r="C23" s="37">
        <f>SUM(C20-C21-C22)</f>
        <v>5767.74</v>
      </c>
      <c r="E23" s="36"/>
      <c r="G23" s="3"/>
      <c r="H23"/>
    </row>
    <row r="24" spans="1:9" x14ac:dyDescent="0.2">
      <c r="A24" t="s">
        <v>72</v>
      </c>
      <c r="C24" s="3">
        <v>3700</v>
      </c>
      <c r="E24" s="39"/>
      <c r="G24" s="3"/>
      <c r="H24"/>
    </row>
    <row r="25" spans="1:9" ht="16" thickBot="1" x14ac:dyDescent="0.25">
      <c r="A25" s="26" t="s">
        <v>13</v>
      </c>
      <c r="B25" s="8"/>
      <c r="C25" s="16">
        <f>SUM(H18)</f>
        <v>9621</v>
      </c>
      <c r="D25" s="8"/>
      <c r="E25" s="36"/>
      <c r="G25" s="8"/>
      <c r="H25"/>
    </row>
    <row r="26" spans="1:9" ht="16" thickBot="1" x14ac:dyDescent="0.25">
      <c r="A26" s="27" t="s">
        <v>44</v>
      </c>
      <c r="B26" s="8"/>
      <c r="C26" s="37">
        <f>SUM(C24:C25)</f>
        <v>13321</v>
      </c>
      <c r="D26" s="8"/>
      <c r="E26" s="36"/>
      <c r="G26" s="8"/>
      <c r="H26"/>
    </row>
    <row r="27" spans="1:9" ht="16" thickBot="1" x14ac:dyDescent="0.25">
      <c r="A27" s="9" t="s">
        <v>45</v>
      </c>
      <c r="C27" s="38">
        <f>SUM(C26-C23)</f>
        <v>7553.26</v>
      </c>
      <c r="E27" s="36"/>
      <c r="G27" s="8">
        <f>SUM(G24:G25)</f>
        <v>0</v>
      </c>
      <c r="H27"/>
    </row>
    <row r="28" spans="1:9" x14ac:dyDescent="0.2">
      <c r="A28" s="35"/>
      <c r="B28" s="8"/>
      <c r="C28" s="8"/>
      <c r="D28" s="8"/>
      <c r="E28" s="36"/>
      <c r="F28" s="36"/>
      <c r="G28" s="8"/>
      <c r="H28"/>
    </row>
    <row r="29" spans="1:9" x14ac:dyDescent="0.2">
      <c r="A29" s="35"/>
      <c r="B29" s="8"/>
      <c r="C29" s="8"/>
      <c r="D29" s="8"/>
      <c r="E29" s="36"/>
      <c r="F29" s="36"/>
      <c r="G29" s="8"/>
      <c r="H29"/>
    </row>
    <row r="30" spans="1:9" x14ac:dyDescent="0.2">
      <c r="A30" s="35"/>
      <c r="B30" s="8"/>
      <c r="C30" s="8"/>
      <c r="D30" s="8"/>
      <c r="E30" s="36"/>
      <c r="F30" s="36"/>
      <c r="G30" s="8"/>
      <c r="H30"/>
    </row>
    <row r="31" spans="1:9" ht="16" x14ac:dyDescent="0.2">
      <c r="A31" s="40"/>
      <c r="B31" s="8"/>
      <c r="C31" s="8"/>
      <c r="D31" s="8"/>
      <c r="E31" s="8"/>
      <c r="F31" s="8"/>
      <c r="G31" s="34"/>
      <c r="H31" s="8"/>
    </row>
    <row r="32" spans="1:9" s="35" customFormat="1" x14ac:dyDescent="0.2">
      <c r="A32" s="33"/>
      <c r="B32" s="8"/>
      <c r="C32" s="8"/>
      <c r="D32" s="8"/>
      <c r="E32" s="8"/>
      <c r="F32" s="8"/>
      <c r="G32" s="34"/>
      <c r="H32" s="8"/>
      <c r="I32" s="8"/>
    </row>
    <row r="33" spans="1:8" s="35" customFormat="1" x14ac:dyDescent="0.2">
      <c r="B33" s="8"/>
      <c r="C33" s="8"/>
      <c r="D33" s="8"/>
      <c r="E33" s="8"/>
      <c r="F33" s="8"/>
      <c r="G33" s="34"/>
      <c r="H33" s="8"/>
    </row>
    <row r="34" spans="1:8" s="35" customFormat="1" x14ac:dyDescent="0.2">
      <c r="B34" s="8"/>
      <c r="C34" s="8"/>
      <c r="D34" s="8"/>
      <c r="E34" s="8"/>
      <c r="F34" s="8"/>
      <c r="G34" s="34"/>
      <c r="H34" s="8"/>
    </row>
    <row r="35" spans="1:8" s="35" customFormat="1" x14ac:dyDescent="0.2">
      <c r="B35" s="8"/>
      <c r="C35" s="8"/>
      <c r="D35" s="8"/>
      <c r="E35" s="8"/>
      <c r="F35" s="8"/>
      <c r="G35" s="34"/>
      <c r="H35" s="8"/>
    </row>
    <row r="36" spans="1:8" s="35" customFormat="1" x14ac:dyDescent="0.2">
      <c r="B36" s="8"/>
      <c r="C36" s="8"/>
      <c r="D36" s="8"/>
      <c r="E36" s="8"/>
      <c r="F36" s="8"/>
      <c r="G36" s="34"/>
      <c r="H36" s="8"/>
    </row>
    <row r="37" spans="1:8" s="35" customFormat="1" x14ac:dyDescent="0.2">
      <c r="B37" s="8"/>
      <c r="C37" s="8"/>
      <c r="D37" s="8"/>
      <c r="E37" s="8"/>
      <c r="F37" s="8"/>
      <c r="G37" s="34"/>
      <c r="H37" s="8"/>
    </row>
    <row r="38" spans="1:8" s="35" customFormat="1" x14ac:dyDescent="0.2">
      <c r="B38" s="8"/>
      <c r="C38" s="8"/>
      <c r="D38" s="8"/>
      <c r="E38" s="8"/>
      <c r="F38" s="8"/>
      <c r="G38" s="34"/>
      <c r="H38" s="8"/>
    </row>
    <row r="39" spans="1:8" s="35" customFormat="1" x14ac:dyDescent="0.2">
      <c r="B39" s="8"/>
      <c r="C39" s="8"/>
      <c r="D39" s="8"/>
      <c r="E39" s="8"/>
      <c r="F39" s="8"/>
      <c r="G39" s="34"/>
      <c r="H39" s="8"/>
    </row>
    <row r="40" spans="1:8" s="35" customFormat="1" x14ac:dyDescent="0.2">
      <c r="B40" s="8"/>
      <c r="C40" s="8"/>
      <c r="D40" s="8"/>
      <c r="E40" s="8"/>
      <c r="F40" s="8"/>
      <c r="H40" s="8"/>
    </row>
    <row r="41" spans="1:8" x14ac:dyDescent="0.2">
      <c r="A4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</vt:lpstr>
      <vt:lpstr>Agreed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Hema Stanley</cp:lastModifiedBy>
  <dcterms:created xsi:type="dcterms:W3CDTF">2023-01-19T11:17:21Z</dcterms:created>
  <dcterms:modified xsi:type="dcterms:W3CDTF">2023-01-27T21:02:01Z</dcterms:modified>
</cp:coreProperties>
</file>